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1"/>
  <workbookPr codeName="ThisWorkbook"/>
  <mc:AlternateContent xmlns:mc="http://schemas.openxmlformats.org/markup-compatibility/2006">
    <mc:Choice Requires="x15">
      <x15ac:absPath xmlns:x15ac="http://schemas.microsoft.com/office/spreadsheetml/2010/11/ac" url="https://thepublicserviceconsultants.sharepoint.com/sites/ThePSCClientfiles/Clients N/NHS England/Proposals/NHE083 Implementing PCREF/Responses/"/>
    </mc:Choice>
  </mc:AlternateContent>
  <xr:revisionPtr revIDLastSave="0" documentId="8_{4AC27747-1F70-4367-B00D-3B1DEF00EE44}" xr6:coauthVersionLast="47" xr6:coauthVersionMax="47" xr10:uidLastSave="{00000000-0000-0000-0000-000000000000}"/>
  <bookViews>
    <workbookView xWindow="22932" yWindow="-4428" windowWidth="30936" windowHeight="16776" tabRatio="905" firstSheet="3" activeTab="3" xr2:uid="{00000000-000D-0000-FFFF-FFFF00000000}"/>
  </bookViews>
  <sheets>
    <sheet name="Index" sheetId="18" r:id="rId1"/>
    <sheet name="Dashboard" sheetId="11" r:id="rId2"/>
    <sheet name="Inputs ----&gt;" sheetId="8" r:id="rId3"/>
    <sheet name="PCREF Part 1" sheetId="13" r:id="rId4"/>
    <sheet name="PCREF Part 2" sheetId="12" r:id="rId5"/>
    <sheet name="PCREF Part 3" sheetId="17" r:id="rId6"/>
    <sheet name="Reference ----&gt;" sheetId="14" r:id="rId7"/>
    <sheet name="Project considerations" sheetId="15" r:id="rId8"/>
    <sheet name="Lists" sheetId="9" r:id="rId9"/>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6" i="11" l="1" a="1"/>
  <c r="E36" i="11" s="1"/>
  <c r="E35" i="11" a="1"/>
  <c r="E35" i="11" s="1"/>
  <c r="E34" i="11" a="1"/>
  <c r="E34" i="11" s="1"/>
  <c r="E33" i="11" a="1"/>
  <c r="E33" i="11" s="1"/>
  <c r="D9" i="11" a="1"/>
  <c r="D9" i="11" s="1"/>
  <c r="E38" i="18"/>
  <c r="E37" i="18"/>
  <c r="E36" i="18"/>
  <c r="E35" i="18"/>
  <c r="E34" i="18"/>
  <c r="D49" i="18"/>
  <c r="E33" i="18"/>
  <c r="C10" i="18"/>
  <c r="B10" i="18"/>
  <c r="C9" i="18"/>
  <c r="B9" i="18"/>
  <c r="C8" i="18"/>
  <c r="B8" i="18"/>
  <c r="C7" i="18"/>
  <c r="B7" i="18"/>
  <c r="I1" i="18"/>
  <c r="H1" i="18"/>
  <c r="G1" i="18"/>
  <c r="C1" i="18"/>
  <c r="D33" i="18" s="1"/>
  <c r="I1" i="17" l="1"/>
  <c r="H1" i="17"/>
  <c r="G1" i="17"/>
  <c r="C1" i="17"/>
  <c r="I1" i="15"/>
  <c r="H1" i="15"/>
  <c r="G1" i="15"/>
  <c r="C1" i="15"/>
  <c r="I1" i="14"/>
  <c r="H1" i="14"/>
  <c r="G1" i="14"/>
  <c r="C1" i="14"/>
  <c r="D10" i="11" a="1"/>
  <c r="D10" i="11" s="1"/>
  <c r="D11" i="11" a="1"/>
  <c r="D11" i="11" s="1"/>
  <c r="D12" i="11" a="1"/>
  <c r="D12" i="11" s="1"/>
  <c r="D13" i="11" a="1"/>
  <c r="D13" i="11" s="1"/>
  <c r="D14" i="11" a="1"/>
  <c r="D14" i="11" s="1"/>
  <c r="D15" i="11" a="1"/>
  <c r="D15" i="11" s="1"/>
  <c r="D16" i="11" a="1"/>
  <c r="D16" i="11" s="1"/>
  <c r="D17" i="11" a="1"/>
  <c r="D17" i="11" s="1"/>
  <c r="D18" i="11" a="1"/>
  <c r="D18" i="11" s="1"/>
  <c r="I1" i="13"/>
  <c r="H1" i="13"/>
  <c r="G1" i="13"/>
  <c r="C1" i="13"/>
  <c r="E155" i="12"/>
  <c r="I155" i="12" s="1"/>
  <c r="D155" i="12"/>
  <c r="E154" i="12"/>
  <c r="I154" i="12" s="1"/>
  <c r="D154" i="12"/>
  <c r="E153" i="12"/>
  <c r="I153" i="12" s="1"/>
  <c r="D153" i="12"/>
  <c r="D130" i="12"/>
  <c r="E130" i="12"/>
  <c r="I130" i="12" s="1"/>
  <c r="E129" i="12"/>
  <c r="I129" i="12" s="1"/>
  <c r="D129" i="12"/>
  <c r="E128" i="12"/>
  <c r="I128" i="12" s="1"/>
  <c r="D128" i="12"/>
  <c r="D101" i="12"/>
  <c r="D102" i="12"/>
  <c r="D103" i="12"/>
  <c r="E103" i="12"/>
  <c r="I103" i="12" s="1"/>
  <c r="E102" i="12"/>
  <c r="I102" i="12" s="1"/>
  <c r="E101" i="12"/>
  <c r="I101" i="12" s="1"/>
  <c r="E76" i="12"/>
  <c r="I76" i="12" s="1"/>
  <c r="E77" i="12"/>
  <c r="E78" i="12"/>
  <c r="I78" i="12" s="1"/>
  <c r="D78" i="12"/>
  <c r="D77" i="12"/>
  <c r="D76" i="12"/>
  <c r="D52" i="12"/>
  <c r="D51" i="12"/>
  <c r="D50" i="12"/>
  <c r="E52" i="12"/>
  <c r="I52" i="12" s="1"/>
  <c r="E51" i="12"/>
  <c r="I51" i="12" s="1"/>
  <c r="E50" i="12"/>
  <c r="I50" i="12" s="1"/>
  <c r="D27" i="12"/>
  <c r="D26" i="12"/>
  <c r="D25" i="12"/>
  <c r="E25" i="12"/>
  <c r="I25" i="12" s="1"/>
  <c r="E27" i="12"/>
  <c r="I27" i="12" s="1"/>
  <c r="E26" i="12"/>
  <c r="I26" i="12" s="1"/>
  <c r="I1" i="12"/>
  <c r="H1" i="12"/>
  <c r="G1" i="12"/>
  <c r="C1" i="12"/>
  <c r="I1" i="11"/>
  <c r="H1" i="11"/>
  <c r="G1" i="11"/>
  <c r="C1" i="11"/>
  <c r="I1" i="8"/>
  <c r="H1" i="8"/>
  <c r="G1" i="8"/>
  <c r="C1" i="8"/>
  <c r="F154" i="12" l="1"/>
  <c r="H154" i="12" s="1"/>
  <c r="F153" i="12"/>
  <c r="G153" i="12" s="1"/>
  <c r="F155" i="12"/>
  <c r="F52" i="12"/>
  <c r="G52" i="12" s="1"/>
  <c r="F130" i="12"/>
  <c r="G130" i="12" s="1"/>
  <c r="F128" i="12"/>
  <c r="H128" i="12" s="1"/>
  <c r="F50" i="12"/>
  <c r="H50" i="12" s="1"/>
  <c r="F129" i="12"/>
  <c r="F102" i="12"/>
  <c r="G102" i="12" s="1"/>
  <c r="F103" i="12"/>
  <c r="H103" i="12" s="1"/>
  <c r="F101" i="12"/>
  <c r="H101" i="12" s="1"/>
  <c r="F78" i="12"/>
  <c r="H78" i="12" s="1"/>
  <c r="F76" i="12"/>
  <c r="G76" i="12" s="1"/>
  <c r="F77" i="12"/>
  <c r="I77" i="12"/>
  <c r="F51" i="12"/>
  <c r="F27" i="12"/>
  <c r="F25" i="12"/>
  <c r="F26" i="12"/>
  <c r="H153" i="12" l="1"/>
  <c r="G154" i="12"/>
  <c r="D159" i="12"/>
  <c r="F28" i="11" s="1"/>
  <c r="G155" i="12"/>
  <c r="H52" i="12"/>
  <c r="H155" i="12"/>
  <c r="D158" i="12" s="1" a="1"/>
  <c r="D158" i="12" s="1"/>
  <c r="E28" i="11" s="1"/>
  <c r="D56" i="12"/>
  <c r="F24" i="11" s="1"/>
  <c r="G50" i="12"/>
  <c r="D157" i="12" a="1"/>
  <c r="D157" i="12" s="1"/>
  <c r="D28" i="11" s="1"/>
  <c r="H130" i="12"/>
  <c r="H102" i="12"/>
  <c r="G103" i="12"/>
  <c r="G128" i="12"/>
  <c r="D107" i="12"/>
  <c r="F26" i="11" s="1"/>
  <c r="G101" i="12"/>
  <c r="D134" i="12"/>
  <c r="F27" i="11" s="1"/>
  <c r="G129" i="12"/>
  <c r="H129" i="12"/>
  <c r="D106" i="12" a="1"/>
  <c r="D106" i="12" s="1"/>
  <c r="E26" i="11" s="1"/>
  <c r="G78" i="12"/>
  <c r="H76" i="12"/>
  <c r="D82" i="12"/>
  <c r="F25" i="11" s="1"/>
  <c r="D31" i="12"/>
  <c r="F23" i="11" s="1"/>
  <c r="G77" i="12"/>
  <c r="H77" i="12"/>
  <c r="D81" i="12" s="1" a="1"/>
  <c r="D81" i="12" s="1"/>
  <c r="E25" i="11" s="1"/>
  <c r="H51" i="12"/>
  <c r="D55" i="12" s="1" a="1"/>
  <c r="D55" i="12" s="1"/>
  <c r="E24" i="11" s="1"/>
  <c r="G51" i="12"/>
  <c r="G26" i="12"/>
  <c r="H26" i="12"/>
  <c r="G25" i="12"/>
  <c r="H25" i="12"/>
  <c r="G27" i="12"/>
  <c r="H27" i="12"/>
  <c r="D133" i="12" l="1" a="1"/>
  <c r="D133" i="12" s="1"/>
  <c r="E27" i="11" s="1"/>
  <c r="D54" i="12" a="1"/>
  <c r="D54" i="12" s="1"/>
  <c r="D24" i="11" s="1"/>
  <c r="D80" i="12" a="1"/>
  <c r="D80" i="12" s="1"/>
  <c r="D25" i="11" s="1"/>
  <c r="D105" i="12" a="1"/>
  <c r="D105" i="12" s="1"/>
  <c r="D26" i="11" s="1"/>
  <c r="D132" i="12" a="1"/>
  <c r="D132" i="12" s="1"/>
  <c r="D27" i="11" s="1"/>
  <c r="D29" i="12" a="1"/>
  <c r="D29" i="12" s="1"/>
  <c r="D23" i="11" s="1"/>
  <c r="D30" i="12" a="1"/>
  <c r="D30" i="12" s="1"/>
  <c r="E23" i="1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<sst xmlns="http://schemas.openxmlformats.org/spreadsheetml/2006/main" count="523" uniqueCount="262">
  <si>
    <t>D</t>
  </si>
  <si>
    <t>Current version</t>
  </si>
  <si>
    <t>Key file information: Version log, File purpose, Index of sheets, How to use the tool</t>
  </si>
  <si>
    <t>Sheet Contents:</t>
  </si>
  <si>
    <t>Description</t>
  </si>
  <si>
    <t>Model produced by:</t>
  </si>
  <si>
    <t>Model produced for:</t>
  </si>
  <si>
    <t>The PSC Transformation BU</t>
  </si>
  <si>
    <t>Purpose:</t>
  </si>
  <si>
    <t>Project Tool for assessing implementation of PCREF within Trusts &amp; mental health providers</t>
  </si>
  <si>
    <t>Name of original author:</t>
  </si>
  <si>
    <t>Aoife Clark</t>
  </si>
  <si>
    <t>Date first produced:</t>
  </si>
  <si>
    <t>Index of sheets</t>
  </si>
  <si>
    <t>Section Name</t>
  </si>
  <si>
    <t>Sheet name / hyperlink</t>
  </si>
  <si>
    <t>Description of sheet (from sheet sub-title)</t>
  </si>
  <si>
    <t>Overview</t>
  </si>
  <si>
    <t>Dashboard</t>
  </si>
  <si>
    <t>Inputs</t>
  </si>
  <si>
    <t>PCREF Part 1</t>
  </si>
  <si>
    <t>PCREF Part 2</t>
  </si>
  <si>
    <t>PCREF Part 3</t>
  </si>
  <si>
    <t>Reference</t>
  </si>
  <si>
    <t>Project Considerations</t>
  </si>
  <si>
    <t>Lists</t>
  </si>
  <si>
    <t>How to use this tool</t>
  </si>
  <si>
    <t>Work with Trust to input assessment data and evidence into the 'PCREF 1/2/3' tabs</t>
  </si>
  <si>
    <t>Sections within each of these will denote where input is required and where the data is automatically pulled through</t>
  </si>
  <si>
    <t xml:space="preserve">The dashboard tab is automatic and summarises the Trust's position against all 3 parts of PCREF. It will flag key areas that need actioning. </t>
  </si>
  <si>
    <t>Version control log</t>
  </si>
  <si>
    <t>Version number</t>
  </si>
  <si>
    <t>Date/Time</t>
  </si>
  <si>
    <t>Author</t>
  </si>
  <si>
    <t>Description of changes</t>
  </si>
  <si>
    <t>Date/time of last change</t>
  </si>
  <si>
    <t>Name of last person to save</t>
  </si>
  <si>
    <t>Description of changes to the model here</t>
  </si>
  <si>
    <t>z</t>
  </si>
  <si>
    <t>End of Sheet</t>
  </si>
  <si>
    <t>Index</t>
  </si>
  <si>
    <t>PCREF Self-assessment summary</t>
  </si>
  <si>
    <t>Patient and carer race equality framework readiness assessment - automatic (do not input)</t>
  </si>
  <si>
    <t>Part 1: Leadership and Governance</t>
  </si>
  <si>
    <t>#</t>
  </si>
  <si>
    <t>Requirement Summary</t>
  </si>
  <si>
    <t>Action needed to meet criteria</t>
  </si>
  <si>
    <t>1a)</t>
  </si>
  <si>
    <t>Practices published to MHSDS &amp; PSED</t>
  </si>
  <si>
    <t>1b)</t>
  </si>
  <si>
    <t>Nominated SRO for data</t>
  </si>
  <si>
    <t>1c)</t>
  </si>
  <si>
    <t>Data meets minimum requirements</t>
  </si>
  <si>
    <t>Trust/ provider provides accessible information</t>
  </si>
  <si>
    <t>Trust/provider routinely reviews data on patient safety incidents &amp; near misses</t>
  </si>
  <si>
    <t>Trust/ provider evidence complaints are actioned appropriately</t>
  </si>
  <si>
    <t>New policies and practices assessed for eualities impact on protected characteristics</t>
  </si>
  <si>
    <t>Trust/ provider uses &amp; reviews Advance Choice Documents with patients and carers from ethnically and culturally diverse communities</t>
  </si>
  <si>
    <t>Trust/ provider evidences that feedback from culturally appropriate advocacy services have been actioned</t>
  </si>
  <si>
    <t>Trust/ provider evidences feedback and involvement from racialised carers actioned</t>
  </si>
  <si>
    <t>Part 2: National organisational competencies</t>
  </si>
  <si>
    <t>National Organisational Competency</t>
  </si>
  <si>
    <t>Current level</t>
  </si>
  <si>
    <t>Meeting some criteria of another level?</t>
  </si>
  <si>
    <t>Number of criteria left to meet for outstanding</t>
  </si>
  <si>
    <t>Cultural awareness</t>
  </si>
  <si>
    <t>Staff knowledge and awareness</t>
  </si>
  <si>
    <t>Partnership working</t>
  </si>
  <si>
    <t>Co-production</t>
  </si>
  <si>
    <t>Workforce</t>
  </si>
  <si>
    <t>Co-learning</t>
  </si>
  <si>
    <t>Part 3: Patient and carer feedback mechanisms</t>
  </si>
  <si>
    <t>Category</t>
  </si>
  <si>
    <t>Requirement</t>
  </si>
  <si>
    <t>1a</t>
  </si>
  <si>
    <t>Measuring experience of ethnically and culturally diverse patients</t>
  </si>
  <si>
    <t>Trust has agreed the most suitable and impactful tool to measure the experience of ethnically and culturally diverse patients and carers at a local level.</t>
  </si>
  <si>
    <t>1b</t>
  </si>
  <si>
    <t>Trust evidences how these experiences vary, and how feedback is being taken on board in a transparent way.</t>
  </si>
  <si>
    <t>Submiting  measures to national mental health datasets</t>
  </si>
  <si>
    <t>Trust routinely flow access and outcomes measures, in line with national requirements to national mental health datasets (i.e. Talking Therapies recovery) to better understand the impact of mental health services of racialised ethically and culturally diverse communities accessing/receiving care from Trusts and mental health providers.</t>
  </si>
  <si>
    <t>Monitor access and outcome measures at a Trust and board level</t>
  </si>
  <si>
    <t>Agree/co-produce with racialised and ethnically and culturally diverse experts by experience, which of these access, experience and outcomes measures to monitor routinely at a Trust and mental health provider board level. [NB This should be alongside the existing nationally recommended outcome and experience tools, as well as the metrics already specified in Part 1. Please refer to 1d below on outcome and experience tools.]</t>
  </si>
  <si>
    <t>&lt;write description here&gt;</t>
  </si>
  <si>
    <t>&lt;write section title here, or delete row if no sections&gt;</t>
  </si>
  <si>
    <t>&lt;write sub-section title here, or delete row if no sub-sections&gt;</t>
  </si>
  <si>
    <t>Leadership and Governance</t>
  </si>
  <si>
    <t>Leadership and Governance requirements</t>
  </si>
  <si>
    <t>Checklist of requirements</t>
  </si>
  <si>
    <t>Requirement met?</t>
  </si>
  <si>
    <t>Evidence</t>
  </si>
  <si>
    <t>Action required to meet requirement</t>
  </si>
  <si>
    <t>Comments</t>
  </si>
  <si>
    <t>Link to guidance</t>
  </si>
  <si>
    <t>The Trust routinely publishes practices that work towards the shared values of dignitiy, fairness, quality, equity, respect, least restrictive practices, independence, empowerment, and involvement to national datasets (MHSDS, PSED objectives)</t>
  </si>
  <si>
    <t>Yes</t>
  </si>
  <si>
    <t>Responsible lead person in place to collect and monitor data</t>
  </si>
  <si>
    <t>No</t>
  </si>
  <si>
    <t>Name individual</t>
  </si>
  <si>
    <t xml:space="preserve">Data is published at the end of each FY and includes all requirements (refer to checklist below), broken down by ethnicity </t>
  </si>
  <si>
    <t>Need to publish data</t>
  </si>
  <si>
    <t>The Trust routinely provides accessible information in accordance with NHS England's Accessible Information Standard in regards to patients on their rights, complaints procedures, and advocacy services available to them</t>
  </si>
  <si>
    <t>https://www.england.nhs.uk/about/equality/equality-hub/patient-equalities-programme/equality-frameworks-and-information-standards/accessibleinfo/</t>
  </si>
  <si>
    <t>Trust and mental health providers board routinely reviews data on patient safety incidents and near misses this includes the inappropriate use of force, with an ethnicity lens applied, involving experts by experience</t>
  </si>
  <si>
    <t>https://access-data.learn-from-patient-safety-events.nhs.uk/
https://www.gov.uk/government/publications/mental-health-units-use-of-force-act-2018</t>
  </si>
  <si>
    <t>Trusts and mental health providers evidence that complaints received from racialised and ethnically and culturally diverse patients and carers are actioned appropriately. Refer to NHS Complaint Standards on what good standards are in actioning appropriately complaints.</t>
  </si>
  <si>
    <t>Establish standard process for complaints.</t>
  </si>
  <si>
    <t>https://www.ombudsman.org.uk/sites/default/files/NHS_Complaint_Standards_Summary_of_expectations_December_2022_Final.pdf</t>
  </si>
  <si>
    <t>New policies and practices are assessed for their equalities impact on protected characteristics, especially ethnicity/race, and mitigating actions are clearly identified as aligned under the Public Sector Equality Duty (Equality Act 2010). Further, the Trust and mental health providers should demonstrate regular reviews of these policies and practices, with an equalities angle forming part of this</t>
  </si>
  <si>
    <t>Trusts and mental health providers are to document treatment preferences through the use of Advance Choice Documents, and routinely review them with patients and carers from racialised and ethnically and culturally diverse communities.</t>
  </si>
  <si>
    <t>https://www.advancechoice.org/</t>
  </si>
  <si>
    <t>Trusts and mental health providers evidence that feedback from culturally appropriate advocacy services have been actioned appropriately, and that any reasons for not actioning feedback are recorded.</t>
  </si>
  <si>
    <t>Work with advocacy services to implement feedback loop.</t>
  </si>
  <si>
    <t>Evidence that feedback and involvement from racialised carers have been actioned appropriately in line with the prinicples of The Triangle of Care, or where Trusts have embedded their local principles in supporting carers. Please break down data by ethnicity / race</t>
  </si>
  <si>
    <t>https://carers.org/downloads/triangle-of-care-an-overview---web.pdf</t>
  </si>
  <si>
    <t>Minimum data requirements</t>
  </si>
  <si>
    <t>ID</t>
  </si>
  <si>
    <t>Data requirement</t>
  </si>
  <si>
    <t>The number of cases of detention under the MHA, and the cause and duration of these detentions.</t>
  </si>
  <si>
    <t>Restraint including the type of restraint (physical, mechanical, chemical or use of isolation) and by ethnicity, age and gender as aligned by the MHA Code of Practice guiding principles.</t>
  </si>
  <si>
    <t>3a</t>
  </si>
  <si>
    <t>As required by Core20Plus5 Trusts: physical health checks for those adults (18+) with Severe Mental Illness (SMI).</t>
  </si>
  <si>
    <t>3b</t>
  </si>
  <si>
    <t>As required by Core20Plus5 Trusts: improve access rates to Children and Young People’s mental health services for 0-17 year olds.</t>
  </si>
  <si>
    <t>A sample of locally agreed access, experience and outcomes metrics where inequalities are the most evident. This may include Mental Health Act detentions (i.e. the duration of community treatment orders, out of area placements, aftercare placements and suicidal rates by ethnicity).</t>
  </si>
  <si>
    <t>Trusts/mental health providers will report on any deaths in mental health inpatient units to CQC by protected characteristics. Please also refer to CQC’s notifications on incidents.</t>
  </si>
  <si>
    <t>-</t>
  </si>
  <si>
    <t xml:space="preserve">Trusts/and mental health providers should provide a narrative explanation of data trends and over time Trusts and mental health providers should be able to demonstrate reduced inequalities. </t>
  </si>
  <si>
    <t>To support Trusts and mental health providers, national mental health statistical data are published on the MHSDS where NHS England have developed a mental health data quality dashboard on protected characteristics.</t>
  </si>
  <si>
    <t>Please also refer to NHS England’s Data quality guidance on protected characteristics and other vulnerable groups.</t>
  </si>
  <si>
    <t>Trusts will also be required to provide evidence of the implementation of the PCREF within the new guidance of EDS 2022, which will determine the grading and scoring.</t>
  </si>
  <si>
    <t>National Organisational Competencies</t>
  </si>
  <si>
    <t>NB. Competencies are not mutually exclusive: processes in place to meet criteria for one competency may also support meeting criteria for another competency</t>
  </si>
  <si>
    <t>Definition</t>
  </si>
  <si>
    <t>Cultural awareness is about recognising and understanding the diverse cultural backgrounds of the communities a Trust serves, this should include an awareness of different generational experiences and perspectives, and being sensitive to those in providing care. As a result, care will be more inclusive.</t>
  </si>
  <si>
    <t>Checklist - please input</t>
  </si>
  <si>
    <t>nb. This checklist makes the assumption that to achieve e.g. 'Good', you must have first achieved all criteria in 'Developing'</t>
  </si>
  <si>
    <t>Level</t>
  </si>
  <si>
    <t>Criteria</t>
  </si>
  <si>
    <t>Status</t>
  </si>
  <si>
    <t>Evidence base for status</t>
  </si>
  <si>
    <t>If criteria is not yet met, is there a plan in place to meet it?</t>
  </si>
  <si>
    <t>Developing</t>
  </si>
  <si>
    <t>Trust understands the diverse need of the community it serves, through e.g. a working group with ethnically and culturally diverse communities, patients and carers</t>
  </si>
  <si>
    <t>Good</t>
  </si>
  <si>
    <t>Trust regularly engage with with community support services to support the design of culturally-sensitive services</t>
  </si>
  <si>
    <t>Trust delivers co-designed, culturally appropriate services, which reflect the needs of the community</t>
  </si>
  <si>
    <t>Outstanding</t>
  </si>
  <si>
    <t>Trust has processes in place to evaluate the impact of services, including multi-agency services when individual patients are moved around</t>
  </si>
  <si>
    <t>Trust makes concerted efforts to improve services where required</t>
  </si>
  <si>
    <t>Peer support roles embedded across all mental health care pathways and expert by experience roles include focus upon improving the cultural responsiveness of Trust services</t>
  </si>
  <si>
    <t>1c</t>
  </si>
  <si>
    <t>Overall status (Automatic, don't input)</t>
  </si>
  <si>
    <t>Total number of criteria</t>
  </si>
  <si>
    <t>Number of criteria met</t>
  </si>
  <si>
    <t>Number criteria left to meet</t>
  </si>
  <si>
    <t>Met all of the criteria?</t>
  </si>
  <si>
    <t>Met some of the criteria?</t>
  </si>
  <si>
    <t>Met none of the criteria?</t>
  </si>
  <si>
    <t>Oustanding</t>
  </si>
  <si>
    <t>Overall status</t>
  </si>
  <si>
    <t>2a</t>
  </si>
  <si>
    <t>Staff knowledge and awareness is about recognising and understanding the racialised experiences of the communities a Trust serves and overcoming biases and prejudices by acting upon them</t>
  </si>
  <si>
    <t>2b</t>
  </si>
  <si>
    <t>Trust offers equality, equity, diversity and inclusion training</t>
  </si>
  <si>
    <t>Trust has implemented training and support offers to increase staff knowledge and awareness of race inequalities and inequities in mental health care provision e.g. training standard on the history of racism and its psychological impact upon racialised individuals</t>
  </si>
  <si>
    <t>Trust makes consistent efforts to keep the profile of race inequalities and inequities in mental health care high within the organisation e.g. through informal staff networks</t>
  </si>
  <si>
    <t>Trust includes anti-racism actions to advance race equality and and address inequities in staff personal development plans</t>
  </si>
  <si>
    <t>2c</t>
  </si>
  <si>
    <t>Partnership working is about mental health services working more closely with racialised and ethnically and culturally diverse communities, leaders and other organisations beyond the NHS, such as ethnic led voluntary/community sector organisations, social care, faith groups and others to support wellness and embed anti-oppressive partnership working.</t>
  </si>
  <si>
    <t>Trust has actively built connections within their local community, which include ethnic led voluntary sector organisations, patients, carers and ethnically and culturally diverse communities</t>
  </si>
  <si>
    <t>Ethnic led voluntary sector organisations, patients, carers and ethnically and culturally diverse communities are involved as active members and are contributing their expertise e.g.:
- at board level
- in service design, 
- in testing and developing innovative ways of working</t>
  </si>
  <si>
    <t>Trusts evidence tangible power, and resource, redistribution whereby their community partners (incl. ethnic led voluntary sector organisations, support services, and leading community groups) share a single vision statement which cuts across organisational boundaries. Each partner is accountable to the key stakeholders for progress in line with the shared vision</t>
  </si>
  <si>
    <t>The collective impact of each community partner's involvement is routinely monitored and evaluated</t>
  </si>
  <si>
    <t>High level data / business information is shared between community partners to support preventative strategy developments for service delivery</t>
  </si>
  <si>
    <t>3c</t>
  </si>
  <si>
    <t>4a</t>
  </si>
  <si>
    <t>Co-production is ensuring ethnically, and culturally diverse patients and carers are treated as equal partners in decision making on their care and treatment plans, and actively involved in the design, development and review of care pathways across all ages.</t>
  </si>
  <si>
    <t>4b</t>
  </si>
  <si>
    <t>Racialised and ethnically and culturally diverse patients and carers are consulted when designing and delivering services</t>
  </si>
  <si>
    <t>Racialised and ethnically and culturally diverse patients and carers are involved in developing co-productive approaches across the organisation to ensure they promote ways to improve practice.</t>
  </si>
  <si>
    <t>Racialised and ethnically and culturally diverse patients and carers and their families are fully embedded within the governance structure of the trusts and are co-evaluating care pathways and the impact of systemic racism across all mental health service provision</t>
  </si>
  <si>
    <t>Racialised and ethnically and culturally diverse patients and carers are supported and empowered to have their say regarding co-produced care and treatment plans, via mechanisms such as peer advocacy and community support.</t>
  </si>
  <si>
    <t>4c</t>
  </si>
  <si>
    <t>5a</t>
  </si>
  <si>
    <t>A culturally competent and diverse workforce that has a positive impact on patient and carers from racialised and ethnically and culturally diverse communities; and creates a safe space where the workforce champions inclusive leadership, shares learning, intentionally embeds anti-racism approaches and tracks progress</t>
  </si>
  <si>
    <t>5b</t>
  </si>
  <si>
    <t>Trust submits the annual WRES/WDES report as mandated</t>
  </si>
  <si>
    <t>WRES/WDES report shows progress against the agreed indicators of workforce equality AND action plans include initiatives that address all of the reporting indicators which helps to improve Black, Asian and ethnic minority staff experience</t>
  </si>
  <si>
    <r>
      <t xml:space="preserve">Trust engages with their ethnically and culturally diverse workforce and draws up plans to bring about equality of outcomes </t>
    </r>
    <r>
      <rPr>
        <i/>
        <sz val="11"/>
        <color theme="1"/>
        <rFont val="Century Gothic"/>
        <family val="2"/>
        <scheme val="minor"/>
      </rPr>
      <t>e.g. agreeing a local level indicator that measures ethnically and culturally diverse staff mental wellbeing</t>
    </r>
  </si>
  <si>
    <t>Established alignment with NHS England’s Mental Health Workforce Equity Fellowship Programme and its related workstreams</t>
  </si>
  <si>
    <t>Established staff networks for ethnically and culturally diverse groups have an active role in informing the Trust on the recruitment, retention and career progression of ethnically and culturally diverse staff</t>
  </si>
  <si>
    <t>Trust has created safe spaces for staff to speak up and/or to receive feedback from staff networks on proposals to implement improvement intiatives. These spaces also ensure evidence that data is collected and discussed across the Trust's governance (aligned to PCREF part 1), and the NHSE Mental Health Workforce Equity Fellowship Programme and its related workstreams</t>
  </si>
  <si>
    <t>5c</t>
  </si>
  <si>
    <t>6a</t>
  </si>
  <si>
    <t>Co-learning is a two-way process that strengthens collaborative knowledge sharing beyond co-production principles and focuses on how Trusts can raise awareness of early intervention support amongst racialised and ethnically and culturally diverse communities and learn more about community concerns and barriers in return.</t>
  </si>
  <si>
    <t>6b</t>
  </si>
  <si>
    <t>Trust demonstrates co-productive approaches to policy and services are in place (see also ‘Co-production’)</t>
  </si>
  <si>
    <t xml:space="preserve">Trust has identified community champions and/or other approaches to understand:
- community concerns and barriers to access
- good experiences of care </t>
  </si>
  <si>
    <t>Trust works with local community leaders to ensure referral routes for early support are clearly communicated amongst ethnically and culturally diverse communities</t>
  </si>
  <si>
    <t>Trust has equipped communities with resources so that local community representatives can be supported to facilitate training and awareness raising amongst Trust staff. This instils an understanding and/or learning experience of different cultural approaches and the type of care needed, so Trust staff can support people to access the right care, based on anti-racism and rights-based approaches, at the earliest possible opportunity.</t>
  </si>
  <si>
    <t>6c</t>
  </si>
  <si>
    <t>Patient and carers feedback mechanism</t>
  </si>
  <si>
    <t>Patient and carers feedback mechanism requirements</t>
  </si>
  <si>
    <t>About PCREF 3</t>
  </si>
  <si>
    <t>At the heart of developing and testing the PCREF is the local commitment from Trusts and mental health providers to improve the experiences and outcomes of racialised and ethnically and culturally diverse communities.</t>
  </si>
  <si>
    <t>There is a gap in understanding the outcomes of racialised individuals. National outcome tools used by Trusts are not equipped to recognise culturally appropriate care, or discrimination, for patients and carers, and data can be incomplete in these areas.</t>
  </si>
  <si>
    <t>Trusts and mental health providers are encouraged to explore opportunities to develop culturally informed outcome measures (Centre for Mental Health 2022) that are tailored for their patients, carers and ethnically and culturally diverse communities.</t>
  </si>
  <si>
    <t>Over the next FY, pilot Trusts and early adopter sites will be strengthening their approach to collecting and flowing outcome measures, and will assess which outcome measures are the most insightful in supporting their local PCREF plan</t>
  </si>
  <si>
    <t>These pilot Trusts and early adopter sites will provide good practice examples as the information emerges from the implementation of PCREF part 3</t>
  </si>
  <si>
    <t>In general, however, Trusts will be required to:</t>
  </si>
  <si>
    <t>Requirements</t>
  </si>
  <si>
    <t>Met requirement?</t>
  </si>
  <si>
    <t>Action required</t>
  </si>
  <si>
    <t>To come up with a process to demonstrate variation in experiences</t>
  </si>
  <si>
    <t>NB. as more information arises about best practice for gathering feedback, we will be able to develop these requirements into different levels (e.g. what 'Developing', 'Good', or 'Outstanding' looks like rather than a Yes/No requirement</t>
  </si>
  <si>
    <t>Written commentary about Trust's approach to feeback</t>
  </si>
  <si>
    <t>If the Trust has not yet met requirements on feedback mechanisms from ethnically and culturally diverse patients and carers, are there other more general feedback processes in place in the Trust that might serve as a starting point for implementation?</t>
  </si>
  <si>
    <t>Questions to consider</t>
  </si>
  <si>
    <t>Response</t>
  </si>
  <si>
    <t xml:space="preserve">Commentary </t>
  </si>
  <si>
    <t>Does the Trust already have general feedback mechanisms in place, or outcome measures that are already monitored, that could be adapted to meet the above criteria?</t>
  </si>
  <si>
    <t>Does the Trust have processes/forums in place to understand the experiences of racialised and ethnically and culturally diverse communities that could be used to develop a tool?</t>
  </si>
  <si>
    <t>Other comments</t>
  </si>
  <si>
    <t>1d</t>
  </si>
  <si>
    <t>Outcome and experience tools</t>
  </si>
  <si>
    <t>Patient and carer experience tools:</t>
  </si>
  <si>
    <t>Outcome tools:</t>
  </si>
  <si>
    <t>NHS England – The Friends and Family Test</t>
  </si>
  <si>
    <t>Mental Health Outcomes</t>
  </si>
  <si>
    <t>Complaints, compliments and safeguarding reports</t>
  </si>
  <si>
    <t>NHS England – Patient Reported Outcomes Measures (PROMS)</t>
  </si>
  <si>
    <t>Patient and Family centred tool kit (PFCC)</t>
  </si>
  <si>
    <t>Adult Community MH: DIALOG+ | East London NHS Foundation Trust (elft.nhs.uk)</t>
  </si>
  <si>
    <t>Experience Base Co-Design tool kit (EBCD)</t>
  </si>
  <si>
    <t>Adult Community MH: ReQoL: Overview</t>
  </si>
  <si>
    <t>CQC Community mental health survey 2022</t>
  </si>
  <si>
    <t>Adult Community MH but also widely used in CYP: Goals Based Outcomes</t>
  </si>
  <si>
    <t>Patient Advice and Liaison Service</t>
  </si>
  <si>
    <t>Children and young people mental health outcomes metric</t>
  </si>
  <si>
    <t>Tackling inequalities and Discrimination in health services (TIDES)</t>
  </si>
  <si>
    <t>Implementing ROMs in Specialist Perinatal MH services</t>
  </si>
  <si>
    <t>Mental Health Trusts local patient and carer surveys</t>
  </si>
  <si>
    <t>Talking Therapies Manual</t>
  </si>
  <si>
    <t>Mental Health Trusts staff self-assessment tool</t>
  </si>
  <si>
    <t>Feedback from voluntary sector partners</t>
  </si>
  <si>
    <t>Experts by experience feedback from patient and carers</t>
  </si>
  <si>
    <t>Experience of Service Questionnaire (ESQ) formerly known as CHI-ESQ</t>
  </si>
  <si>
    <t>Internal Project Considerations for The PSC</t>
  </si>
  <si>
    <t>Notes on the tool</t>
  </si>
  <si>
    <t>This tool was developed using the NHS England Patient and Carer Race Equality Framework - https://www.england.nhs.uk/long-read/patient-and-carer-race-equality-framework/</t>
  </si>
  <si>
    <t>The requirements or examples set out in this tool are not MECE across the competencies - a single process within a Trust might ensure it meets several competencies</t>
  </si>
  <si>
    <t>The requirements have been developed from examples set out within the guidance. It is expected that we will iterate this tool as we come across further examples within Trusts</t>
  </si>
  <si>
    <t>Related to above, it is therefore somewhat up to personal/team judgement as to whether a Trust meets a requirement or not</t>
  </si>
  <si>
    <t>Capturing the evidence for/ rationalising a Trust meeting a requirement is key and will support consistency of judgement across different Trusts</t>
  </si>
  <si>
    <t>An example checklist of actions against the national competencies is given by NHS England and pasted below. The actions/ processes are broadly split into 4 categories:</t>
  </si>
  <si>
    <t>Policy and Practice</t>
  </si>
  <si>
    <t>Legislative and Statuatory Compliance</t>
  </si>
  <si>
    <t>Data and Information</t>
  </si>
  <si>
    <t>PCREF Part 3 is largely up to the individual Trusts, though best practice and learnings should emerge from pilot Trusts and early adopter sites</t>
  </si>
  <si>
    <t>Project should consider how to account for variation across ward teams in the Trust - haven't considered how to do this on the tool yet</t>
  </si>
  <si>
    <t>Not implemented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</si>
</sst>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400]h:mm:ss\ AM/PM"/>
  </numFmts>
  <fonts count="20">
    <font>
      <sz val="11"/>
      <color theme="1"/>
      <name val="Century Gothic"/>
      <family val="2"/>
      <scheme val="minor"/>
    </font>
    <font>
      <sz val="11"/>
      <color theme="1"/>
      <name val="Century Gothic"/>
      <family val="2"/>
      <scheme val="minor"/>
    </font>
    <font>
      <b/>
      <sz val="11"/>
      <color theme="1"/>
      <name val="Century Gothic"/>
      <family val="2"/>
      <scheme val="minor"/>
    </font>
    <font>
      <u/>
      <sz val="11"/>
      <color theme="10"/>
      <name val="Century Gothic"/>
      <family val="2"/>
      <scheme val="minor"/>
    </font>
    <font>
      <i/>
      <sz val="11"/>
      <color theme="1"/>
      <name val="Century Gothic"/>
      <family val="2"/>
      <scheme val="minor"/>
    </font>
    <font>
      <i/>
      <sz val="11"/>
      <color theme="5"/>
      <name val="Century Gothic"/>
      <family val="2"/>
      <scheme val="minor"/>
    </font>
    <font>
      <b/>
      <sz val="11"/>
      <color theme="3"/>
      <name val="Century Gothic"/>
      <family val="2"/>
      <scheme val="minor"/>
    </font>
    <font>
      <sz val="11"/>
      <name val="Century Gothic"/>
      <family val="2"/>
      <scheme val="minor"/>
    </font>
    <font>
      <sz val="10"/>
      <color theme="5"/>
      <name val="Century Gothic"/>
      <family val="2"/>
      <scheme val="minor"/>
    </font>
    <font>
      <sz val="8"/>
      <name val="Century Gothic"/>
      <family val="2"/>
      <scheme val="minor"/>
    </font>
    <font>
      <sz val="8"/>
      <color theme="5"/>
      <name val="Century Gothic"/>
      <family val="2"/>
      <scheme val="minor"/>
    </font>
    <font>
      <b/>
      <sz val="11"/>
      <name val="Century Gothic"/>
      <family val="2"/>
      <scheme val="minor"/>
    </font>
    <font>
      <b/>
      <sz val="11"/>
      <color theme="2"/>
      <name val="Century Gothic"/>
      <family val="2"/>
      <scheme val="minor"/>
    </font>
    <font>
      <b/>
      <sz val="11"/>
      <color rgb="FFFF0000"/>
      <name val="Century Gothic"/>
      <family val="2"/>
      <scheme val="minor"/>
    </font>
    <font>
      <i/>
      <sz val="11"/>
      <color theme="3"/>
      <name val="Century Gothic"/>
      <family val="2"/>
      <scheme val="minor"/>
    </font>
    <font>
      <b/>
      <sz val="16"/>
      <color theme="3"/>
      <name val="Century Gothic"/>
      <family val="2"/>
      <scheme val="major"/>
    </font>
    <font>
      <b/>
      <sz val="11"/>
      <color theme="0"/>
      <name val="Century Gothic"/>
      <family val="2"/>
      <scheme val="minor"/>
    </font>
    <font>
      <sz val="11"/>
      <color rgb="FF000000"/>
      <name val="Century Gothic"/>
      <family val="2"/>
      <scheme val="minor"/>
    </font>
    <font>
      <b/>
      <i/>
      <sz val="11"/>
      <color indexed="56"/>
      <name val="Century Gothic"/>
      <family val="2"/>
      <scheme val="minor"/>
    </font>
    <font>
      <sz val="11"/>
      <color rgb="FF202A30"/>
      <name val="Century Gothic"/>
      <family val="2"/>
      <scheme val="minor"/>
    </font>
  </fonts>
  <fills count="10">
    <fill>
      <patternFill patternType="none"/>
    </fill>
    <fill>
      <patternFill patternType="gray125"/>
    </fill>
    <fill>
      <patternFill patternType="solid">
        <fgColor theme="0"/>
        <bgColor indexed="64"/>
      </patternFill>
    </fill>
    <fill>
      <patternFill patternType="solid">
        <fgColor theme="9"/>
        <bgColor indexed="64"/>
      </patternFill>
    </fill>
    <fill>
      <patternFill patternType="solid">
        <fgColor theme="0" tint="-4.9989318521683403E-2"/>
        <bgColor indexed="64"/>
      </patternFill>
    </fill>
    <fill>
      <patternFill patternType="solid">
        <fgColor theme="2"/>
        <bgColor indexed="64"/>
      </patternFill>
    </fill>
    <fill>
      <patternFill patternType="solid">
        <fgColor theme="3"/>
        <bgColor indexed="64"/>
      </patternFill>
    </fill>
    <fill>
      <patternFill patternType="solid">
        <fgColor rgb="FFFFFF00"/>
        <bgColor indexed="64"/>
      </patternFill>
    </fill>
    <fill>
      <patternFill patternType="solid">
        <fgColor theme="5" tint="0.79998168889431442"/>
        <bgColor theme="5" tint="0.79998168889431442"/>
      </patternFill>
    </fill>
    <fill>
      <patternFill patternType="solid">
        <fgColor theme="2" tint="0.79998168889431442"/>
        <bgColor indexed="64"/>
      </patternFill>
    </fill>
  </fills>
  <borders count="26">
    <border>
      <left/>
      <right/>
      <top/>
      <bottom/>
      <diagonal/>
    </border>
    <border>
      <left style="thin">
        <color auto="1"/>
      </left>
      <right style="thin">
        <color auto="1"/>
      </right>
      <top style="thin">
        <color auto="1"/>
      </top>
      <bottom style="thin">
        <color auto="1"/>
      </bottom>
      <diagonal/>
    </border>
    <border>
      <left style="thin">
        <color theme="3"/>
      </left>
      <right/>
      <top style="thin">
        <color theme="3"/>
      </top>
      <bottom style="thin">
        <color theme="3"/>
      </bottom>
      <diagonal/>
    </border>
    <border>
      <left/>
      <right/>
      <top style="thin">
        <color theme="3"/>
      </top>
      <bottom style="thin">
        <color theme="3"/>
      </bottom>
      <diagonal/>
    </border>
    <border>
      <left/>
      <right style="thin">
        <color theme="3"/>
      </right>
      <top style="thin">
        <color theme="3"/>
      </top>
      <bottom style="thin">
        <color theme="3"/>
      </bottom>
      <diagonal/>
    </border>
    <border>
      <left style="thin">
        <color theme="9"/>
      </left>
      <right style="thin">
        <color theme="9"/>
      </right>
      <top style="thin">
        <color theme="9"/>
      </top>
      <bottom style="thin">
        <color theme="9"/>
      </bottom>
      <diagonal/>
    </border>
    <border>
      <left/>
      <right/>
      <top/>
      <bottom style="thin">
        <color theme="4"/>
      </bottom>
      <diagonal/>
    </border>
    <border>
      <left/>
      <right/>
      <top/>
      <bottom style="thin">
        <color theme="3"/>
      </bottom>
      <diagonal/>
    </border>
    <border>
      <left/>
      <right/>
      <top/>
      <bottom style="double">
        <color rgb="FFFF0000"/>
      </bottom>
      <diagonal/>
    </border>
    <border>
      <left/>
      <right/>
      <top style="thin">
        <color theme="3"/>
      </top>
      <bottom style="double">
        <color theme="3"/>
      </bottom>
      <diagonal/>
    </border>
    <border>
      <left style="thin">
        <color theme="2"/>
      </left>
      <right style="thin">
        <color theme="2"/>
      </right>
      <top style="thin">
        <color theme="2"/>
      </top>
      <bottom style="thin">
        <color theme="2"/>
      </bottom>
      <diagonal/>
    </border>
    <border>
      <left style="thin">
        <color theme="2"/>
      </left>
      <right style="thin">
        <color theme="2"/>
      </right>
      <top/>
      <bottom style="thin">
        <color theme="2"/>
      </bottom>
      <diagonal/>
    </border>
    <border>
      <left style="thin">
        <color theme="5" tint="0.39997558519241921"/>
      </left>
      <right/>
      <top style="thin">
        <color theme="5" tint="0.39997558519241921"/>
      </top>
      <bottom style="thin">
        <color theme="5" tint="0.39997558519241921"/>
      </bottom>
      <diagonal/>
    </border>
    <border>
      <left style="thin">
        <color theme="2"/>
      </left>
      <right style="thin">
        <color theme="2"/>
      </right>
      <top style="thin">
        <color theme="5" tint="0.39997558519241921"/>
      </top>
      <bottom style="thin">
        <color theme="5" tint="0.39997558519241921"/>
      </bottom>
      <diagonal/>
    </border>
    <border>
      <left style="thin">
        <color theme="3"/>
      </left>
      <right/>
      <top/>
      <bottom/>
      <diagonal/>
    </border>
    <border>
      <left style="thin">
        <color theme="3"/>
      </left>
      <right style="thin">
        <color theme="3"/>
      </right>
      <top/>
      <bottom style="thin">
        <color theme="3"/>
      </bottom>
      <diagonal/>
    </border>
    <border>
      <left style="thin">
        <color theme="3"/>
      </left>
      <right style="thin">
        <color theme="3"/>
      </right>
      <top style="thin">
        <color theme="3"/>
      </top>
      <bottom style="thin">
        <color theme="3"/>
      </bottom>
      <diagonal/>
    </border>
    <border>
      <left/>
      <right style="thin">
        <color theme="3"/>
      </right>
      <top/>
      <bottom/>
      <diagonal/>
    </border>
    <border>
      <left/>
      <right/>
      <top/>
      <bottom style="thin">
        <color theme="9" tint="-0.249977111117893"/>
      </bottom>
      <diagonal/>
    </border>
    <border>
      <left/>
      <right style="thin">
        <color theme="9" tint="-0.249977111117893"/>
      </right>
      <top/>
      <bottom/>
      <diagonal/>
    </border>
    <border>
      <left style="thin">
        <color theme="9" tint="-0.249977111117893"/>
      </left>
      <right/>
      <top style="thin">
        <color theme="9" tint="-0.249977111117893"/>
      </top>
      <bottom style="thin">
        <color theme="9" tint="-0.249977111117893"/>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9"/>
      </left>
      <right style="thin">
        <color theme="9"/>
      </right>
      <top/>
      <bottom style="thin">
        <color theme="9"/>
      </bottom>
      <diagonal/>
    </border>
    <border>
      <left style="thin">
        <color theme="2"/>
      </left>
      <right style="thin">
        <color theme="2"/>
      </right>
      <top/>
      <bottom/>
      <diagonal/>
    </border>
  </borders>
  <cellStyleXfs count="20">
    <xf numFmtId="0" fontId="0" fillId="0" borderId="0"/>
    <xf numFmtId="0" fontId="3" fillId="2" borderId="0" applyNumberFormat="0" applyFill="0" applyBorder="0" applyAlignment="0" applyProtection="0"/>
    <xf numFmtId="0" fontId="7" fillId="2" borderId="5">
      <alignment horizontal="center"/>
    </xf>
    <xf numFmtId="0" fontId="7" fillId="3" borderId="0">
      <alignment horizontal="left"/>
    </xf>
    <xf numFmtId="0" fontId="12" fillId="6" borderId="1" applyNumberFormat="0" applyBorder="0" applyAlignment="0" applyProtection="0">
      <alignment horizontal="left" wrapText="1" readingOrder="1"/>
    </xf>
    <xf numFmtId="0" fontId="11" fillId="5" borderId="0"/>
    <xf numFmtId="0" fontId="4" fillId="0" borderId="0" applyNumberFormat="0" applyFill="0" applyBorder="0" applyAlignment="0" applyProtection="0"/>
    <xf numFmtId="0" fontId="15" fillId="0" borderId="0" applyNumberFormat="0" applyFill="0" applyBorder="0" applyAlignment="0" applyProtection="0"/>
    <xf numFmtId="0" fontId="6" fillId="0" borderId="6" applyNumberFormat="0" applyFill="0" applyAlignment="0" applyProtection="0"/>
    <xf numFmtId="0" fontId="6" fillId="4" borderId="7" applyNumberFormat="0" applyAlignment="0" applyProtection="0"/>
    <xf numFmtId="0" fontId="6" fillId="0" borderId="0" applyNumberFormat="0" applyFill="0" applyAlignment="0" applyProtection="0"/>
    <xf numFmtId="0" fontId="2" fillId="0" borderId="0" applyNumberFormat="0" applyFill="0" applyAlignment="0" applyProtection="0"/>
    <xf numFmtId="0" fontId="7" fillId="5" borderId="0" applyNumberFormat="0" applyAlignment="0" applyProtection="0"/>
    <xf numFmtId="0" fontId="7" fillId="0" borderId="0" applyNumberFormat="0" applyAlignment="0" applyProtection="0"/>
    <xf numFmtId="0" fontId="7" fillId="0" borderId="0" applyNumberFormat="0" applyAlignment="0" applyProtection="0"/>
    <xf numFmtId="0" fontId="13" fillId="0" borderId="8" applyNumberFormat="0" applyFill="0" applyAlignment="0" applyProtection="0"/>
    <xf numFmtId="0" fontId="11" fillId="7" borderId="0" applyNumberFormat="0" applyAlignment="0" applyProtection="0"/>
    <xf numFmtId="0" fontId="1" fillId="0" borderId="0" applyNumberFormat="0" applyFont="0" applyAlignment="0" applyProtection="0"/>
    <xf numFmtId="0" fontId="2" fillId="0" borderId="9" applyNumberFormat="0" applyAlignment="0" applyProtection="0"/>
    <xf numFmtId="0" fontId="14" fillId="0" borderId="0" applyNumberFormat="0" applyAlignment="0">
      <alignment vertical="top"/>
    </xf>
  </cellStyleXfs>
  <cellXfs count="102">
    <xf numFmtId="0" fontId="0" fillId="0" borderId="0" xfId="0"/>
    <xf numFmtId="0" fontId="0" fillId="0" borderId="0" xfId="0" applyAlignment="1">
      <alignment vertical="top"/>
    </xf>
    <xf numFmtId="0" fontId="0" fillId="0" borderId="0" xfId="0" applyAlignment="1">
      <alignment horizontal="center" vertical="top"/>
    </xf>
    <xf numFmtId="0" fontId="1" fillId="0" borderId="0" xfId="0" applyFont="1" applyAlignment="1">
      <alignment vertical="top"/>
    </xf>
    <xf numFmtId="0" fontId="3" fillId="0" borderId="0" xfId="1" applyFill="1" applyAlignment="1" applyProtection="1">
      <alignment horizontal="left" vertical="top"/>
    </xf>
    <xf numFmtId="0" fontId="7" fillId="2" borderId="5" xfId="2" applyAlignment="1">
      <alignment horizontal="center" vertical="top"/>
    </xf>
    <xf numFmtId="0" fontId="7" fillId="3" borderId="0" xfId="3" applyAlignment="1">
      <alignment horizontal="left" vertical="top"/>
    </xf>
    <xf numFmtId="0" fontId="7" fillId="0" borderId="0" xfId="0" applyFont="1" applyAlignment="1">
      <alignment vertical="top"/>
    </xf>
    <xf numFmtId="0" fontId="3" fillId="0" borderId="0" xfId="1" applyFill="1" applyBorder="1" applyAlignment="1" applyProtection="1">
      <alignment horizontal="left" vertical="top"/>
    </xf>
    <xf numFmtId="14" fontId="0" fillId="0" borderId="0" xfId="0" applyNumberFormat="1" applyAlignment="1">
      <alignment vertical="top"/>
    </xf>
    <xf numFmtId="164" fontId="0" fillId="0" borderId="0" xfId="0" applyNumberFormat="1" applyAlignment="1">
      <alignment vertical="top"/>
    </xf>
    <xf numFmtId="2" fontId="0" fillId="0" borderId="0" xfId="0" applyNumberFormat="1" applyAlignment="1">
      <alignment vertical="top"/>
    </xf>
    <xf numFmtId="0" fontId="8" fillId="0" borderId="3" xfId="0" applyFont="1" applyBorder="1"/>
    <xf numFmtId="0" fontId="10" fillId="0" borderId="3" xfId="0" applyFont="1" applyBorder="1"/>
    <xf numFmtId="0" fontId="9" fillId="0" borderId="3" xfId="0" applyFont="1" applyBorder="1" applyAlignment="1">
      <alignment horizontal="right"/>
    </xf>
    <xf numFmtId="0" fontId="9" fillId="0" borderId="3" xfId="0" applyFont="1" applyBorder="1"/>
    <xf numFmtId="14" fontId="9" fillId="0" borderId="3" xfId="0" applyNumberFormat="1" applyFont="1" applyBorder="1"/>
    <xf numFmtId="164" fontId="9" fillId="0" borderId="4" xfId="0" applyNumberFormat="1" applyFont="1" applyBorder="1"/>
    <xf numFmtId="0" fontId="5" fillId="0" borderId="3" xfId="0" applyFont="1" applyBorder="1" applyAlignment="1">
      <alignment vertical="top"/>
    </xf>
    <xf numFmtId="0" fontId="5" fillId="0" borderId="4" xfId="0" applyFont="1" applyBorder="1" applyAlignment="1">
      <alignment vertical="top"/>
    </xf>
    <xf numFmtId="0" fontId="15" fillId="0" borderId="2" xfId="7" applyBorder="1"/>
    <xf numFmtId="0" fontId="14" fillId="0" borderId="2" xfId="19" applyBorder="1" applyAlignment="1"/>
    <xf numFmtId="0" fontId="0" fillId="0" borderId="0" xfId="0" applyAlignment="1">
      <alignment vertical="top" wrapText="1"/>
    </xf>
    <xf numFmtId="0" fontId="0" fillId="2" borderId="0" xfId="0" applyFill="1" applyAlignment="1">
      <alignment horizontal="center" vertical="top"/>
    </xf>
    <xf numFmtId="0" fontId="7" fillId="2" borderId="0" xfId="3" applyFill="1" applyAlignment="1">
      <alignment horizontal="left" vertical="top"/>
    </xf>
    <xf numFmtId="0" fontId="17" fillId="0" borderId="0" xfId="0" applyFont="1" applyAlignment="1">
      <alignment wrapText="1"/>
    </xf>
    <xf numFmtId="0" fontId="0" fillId="0" borderId="10" xfId="0" applyBorder="1" applyAlignment="1">
      <alignment vertical="top"/>
    </xf>
    <xf numFmtId="0" fontId="7" fillId="0" borderId="0" xfId="0" applyFont="1" applyAlignment="1">
      <alignment vertical="top" wrapText="1"/>
    </xf>
    <xf numFmtId="0" fontId="7" fillId="0" borderId="10" xfId="0" applyFont="1" applyBorder="1" applyAlignment="1">
      <alignment vertical="top"/>
    </xf>
    <xf numFmtId="0" fontId="11" fillId="5" borderId="0" xfId="0" applyFont="1" applyFill="1" applyAlignment="1">
      <alignment vertical="top"/>
    </xf>
    <xf numFmtId="0" fontId="11" fillId="5" borderId="10" xfId="0" applyFont="1" applyFill="1" applyBorder="1" applyAlignment="1">
      <alignment vertical="top"/>
    </xf>
    <xf numFmtId="0" fontId="11" fillId="5" borderId="12" xfId="0" applyFont="1" applyFill="1" applyBorder="1" applyAlignment="1">
      <alignment vertical="top"/>
    </xf>
    <xf numFmtId="0" fontId="11" fillId="0" borderId="13" xfId="0" applyFont="1" applyBorder="1" applyAlignment="1">
      <alignment vertical="top"/>
    </xf>
    <xf numFmtId="0" fontId="11" fillId="8" borderId="10" xfId="0" applyFont="1" applyFill="1" applyBorder="1" applyAlignment="1">
      <alignment vertical="top"/>
    </xf>
    <xf numFmtId="0" fontId="7" fillId="0" borderId="11" xfId="0" applyFont="1" applyBorder="1" applyAlignment="1">
      <alignment vertical="top"/>
    </xf>
    <xf numFmtId="0" fontId="7" fillId="5" borderId="0" xfId="0" applyFont="1" applyFill="1" applyAlignment="1">
      <alignment vertical="top"/>
    </xf>
    <xf numFmtId="0" fontId="7" fillId="5" borderId="0" xfId="0" applyFont="1" applyFill="1" applyAlignment="1">
      <alignment vertical="top" wrapText="1"/>
    </xf>
    <xf numFmtId="0" fontId="17" fillId="0" borderId="0" xfId="0" applyFont="1" applyAlignment="1">
      <alignment vertical="top" wrapText="1"/>
    </xf>
    <xf numFmtId="0" fontId="11" fillId="3" borderId="0" xfId="3" applyFont="1" applyAlignment="1">
      <alignment horizontal="left" vertical="top"/>
    </xf>
    <xf numFmtId="0" fontId="11" fillId="2" borderId="5" xfId="2" applyFont="1" applyAlignment="1">
      <alignment horizontal="center" vertical="top"/>
    </xf>
    <xf numFmtId="0" fontId="16" fillId="6" borderId="0" xfId="0" applyFont="1" applyFill="1" applyAlignment="1">
      <alignment vertical="top" wrapText="1"/>
    </xf>
    <xf numFmtId="0" fontId="3" fillId="0" borderId="0" xfId="1" applyFill="1" applyAlignment="1">
      <alignment vertical="top" wrapText="1"/>
    </xf>
    <xf numFmtId="0" fontId="16" fillId="6" borderId="14" xfId="0" applyFont="1" applyFill="1" applyBorder="1" applyAlignment="1">
      <alignment vertical="top"/>
    </xf>
    <xf numFmtId="0" fontId="0" fillId="0" borderId="15" xfId="0" applyBorder="1" applyAlignment="1">
      <alignment vertical="top"/>
    </xf>
    <xf numFmtId="0" fontId="0" fillId="0" borderId="16" xfId="0" applyBorder="1" applyAlignment="1">
      <alignment vertical="top"/>
    </xf>
    <xf numFmtId="0" fontId="0" fillId="0" borderId="17" xfId="0" applyBorder="1" applyAlignment="1">
      <alignment vertical="top"/>
    </xf>
    <xf numFmtId="0" fontId="0" fillId="0" borderId="18" xfId="0" applyBorder="1" applyAlignment="1">
      <alignment horizontal="center" vertical="top"/>
    </xf>
    <xf numFmtId="0" fontId="0" fillId="0" borderId="19" xfId="0" applyBorder="1"/>
    <xf numFmtId="0" fontId="7" fillId="2" borderId="20" xfId="3" applyFill="1" applyBorder="1" applyAlignment="1">
      <alignment horizontal="left" vertical="top"/>
    </xf>
    <xf numFmtId="0" fontId="0" fillId="0" borderId="0" xfId="0" applyAlignment="1">
      <alignment wrapText="1"/>
    </xf>
    <xf numFmtId="0" fontId="17" fillId="0" borderId="0" xfId="0" applyFont="1" applyAlignment="1">
      <alignment vertical="center" wrapText="1"/>
    </xf>
    <xf numFmtId="0" fontId="7" fillId="0" borderId="0" xfId="0" applyFont="1" applyAlignment="1">
      <alignment vertical="center" wrapText="1"/>
    </xf>
    <xf numFmtId="0" fontId="7" fillId="0" borderId="0" xfId="0" applyFont="1" applyAlignment="1">
      <alignment wrapText="1"/>
    </xf>
    <xf numFmtId="0" fontId="17" fillId="0" borderId="0" xfId="0" applyFont="1" applyAlignment="1">
      <alignment vertical="center"/>
    </xf>
    <xf numFmtId="0" fontId="7" fillId="0" borderId="0" xfId="0" applyFont="1" applyAlignment="1">
      <alignment vertical="center"/>
    </xf>
    <xf numFmtId="0" fontId="0" fillId="0" borderId="0" xfId="0" applyAlignment="1">
      <alignment horizontal="right" vertical="center" wrapText="1"/>
    </xf>
    <xf numFmtId="0" fontId="0" fillId="0" borderId="0" xfId="0" applyAlignment="1">
      <alignment horizontal="right" vertical="center"/>
    </xf>
    <xf numFmtId="0" fontId="7" fillId="0" borderId="0" xfId="0" applyFont="1" applyAlignment="1">
      <alignment horizontal="right" vertical="center"/>
    </xf>
    <xf numFmtId="0" fontId="1" fillId="0" borderId="0" xfId="0" applyFont="1" applyAlignment="1">
      <alignment horizontal="center" vertical="top"/>
    </xf>
    <xf numFmtId="0" fontId="18" fillId="0" borderId="0" xfId="0" applyFont="1" applyAlignment="1">
      <alignment vertical="top"/>
    </xf>
    <xf numFmtId="0" fontId="5" fillId="0" borderId="0" xfId="0" applyFont="1" applyAlignment="1">
      <alignment vertical="top"/>
    </xf>
    <xf numFmtId="0" fontId="2" fillId="0" borderId="0" xfId="0" applyFont="1" applyAlignment="1">
      <alignment vertical="top"/>
    </xf>
    <xf numFmtId="0" fontId="6" fillId="0" borderId="0" xfId="10" applyFill="1" applyAlignment="1">
      <alignment vertical="top"/>
    </xf>
    <xf numFmtId="0" fontId="1" fillId="0" borderId="0" xfId="0" applyFont="1" applyAlignment="1">
      <alignment horizontal="right" vertical="top"/>
    </xf>
    <xf numFmtId="0" fontId="0" fillId="0" borderId="0" xfId="0" applyAlignment="1">
      <alignment horizontal="left" vertical="top"/>
    </xf>
    <xf numFmtId="0" fontId="6" fillId="0" borderId="6" xfId="8" applyFill="1" applyAlignment="1">
      <alignment vertical="top" wrapText="1"/>
    </xf>
    <xf numFmtId="0" fontId="6" fillId="0" borderId="6" xfId="8" applyFill="1" applyAlignment="1">
      <alignment vertical="top"/>
    </xf>
    <xf numFmtId="0" fontId="3" fillId="0" borderId="0" xfId="1" applyFill="1" applyAlignment="1">
      <alignment vertical="top"/>
    </xf>
    <xf numFmtId="0" fontId="4" fillId="0" borderId="0" xfId="0" applyFont="1" applyAlignment="1">
      <alignment vertical="top"/>
    </xf>
    <xf numFmtId="0" fontId="0" fillId="0" borderId="22" xfId="0" applyBorder="1" applyAlignment="1">
      <alignment vertical="top"/>
    </xf>
    <xf numFmtId="0" fontId="3" fillId="0" borderId="0" xfId="1" applyFill="1" applyAlignment="1">
      <alignment horizontal="left" vertical="center" wrapText="1" indent="1"/>
    </xf>
    <xf numFmtId="0" fontId="19" fillId="0" borderId="0" xfId="0" applyFont="1" applyAlignment="1">
      <alignment horizontal="left" vertical="center" wrapText="1" indent="1"/>
    </xf>
    <xf numFmtId="0" fontId="3" fillId="0" borderId="0" xfId="1" applyFill="1" applyAlignment="1">
      <alignment horizontal="left" vertical="center" indent="1"/>
    </xf>
    <xf numFmtId="0" fontId="19" fillId="0" borderId="0" xfId="0" applyFont="1" applyAlignment="1">
      <alignment horizontal="left" vertical="center" indent="1"/>
    </xf>
    <xf numFmtId="0" fontId="7" fillId="2" borderId="24" xfId="2" applyBorder="1" applyAlignment="1">
      <alignment horizontal="center" vertical="top"/>
    </xf>
    <xf numFmtId="0" fontId="0" fillId="5" borderId="10" xfId="0" applyFill="1" applyBorder="1"/>
    <xf numFmtId="0" fontId="7" fillId="9" borderId="10" xfId="0" applyFont="1" applyFill="1" applyBorder="1" applyAlignment="1">
      <alignment vertical="top" wrapText="1"/>
    </xf>
    <xf numFmtId="0" fontId="0" fillId="9" borderId="10" xfId="0" applyFill="1" applyBorder="1" applyAlignment="1">
      <alignment vertical="top"/>
    </xf>
    <xf numFmtId="0" fontId="7" fillId="0" borderId="10" xfId="0" applyFont="1" applyBorder="1" applyAlignment="1">
      <alignment vertical="top" wrapText="1"/>
    </xf>
    <xf numFmtId="0" fontId="0" fillId="0" borderId="10" xfId="0" applyBorder="1" applyAlignment="1">
      <alignment vertical="top" wrapText="1"/>
    </xf>
    <xf numFmtId="0" fontId="0" fillId="9" borderId="10" xfId="0" applyFill="1" applyBorder="1" applyAlignment="1">
      <alignment vertical="top" wrapText="1"/>
    </xf>
    <xf numFmtId="0" fontId="11" fillId="5" borderId="10" xfId="0" applyFont="1" applyFill="1" applyBorder="1" applyAlignment="1">
      <alignment vertical="center"/>
    </xf>
    <xf numFmtId="0" fontId="2" fillId="5" borderId="10" xfId="0" applyFont="1" applyFill="1" applyBorder="1"/>
    <xf numFmtId="0" fontId="2" fillId="5" borderId="25" xfId="0" applyFont="1" applyFill="1" applyBorder="1"/>
    <xf numFmtId="0" fontId="0" fillId="2" borderId="0" xfId="0" applyFill="1" applyAlignment="1">
      <alignment vertical="top"/>
    </xf>
    <xf numFmtId="0" fontId="0" fillId="2" borderId="0" xfId="0" applyFill="1" applyAlignment="1">
      <alignment horizontal="left" vertical="center" wrapText="1"/>
    </xf>
    <xf numFmtId="0" fontId="7" fillId="2" borderId="0" xfId="0" applyFont="1" applyFill="1" applyAlignment="1">
      <alignment vertical="top" wrapText="1"/>
    </xf>
    <xf numFmtId="0" fontId="0" fillId="6" borderId="0" xfId="0" applyFill="1" applyAlignment="1">
      <alignment vertical="top"/>
    </xf>
    <xf numFmtId="0" fontId="2" fillId="6" borderId="0" xfId="0" applyFont="1" applyFill="1"/>
    <xf numFmtId="0" fontId="16" fillId="6" borderId="0" xfId="0" applyFont="1" applyFill="1" applyAlignment="1">
      <alignment vertical="center"/>
    </xf>
    <xf numFmtId="0" fontId="0" fillId="2" borderId="0" xfId="0" applyFill="1" applyAlignment="1">
      <alignment vertical="center"/>
    </xf>
    <xf numFmtId="0" fontId="0" fillId="2" borderId="17" xfId="0" applyFill="1" applyBorder="1" applyAlignment="1">
      <alignment vertical="center"/>
    </xf>
    <xf numFmtId="0" fontId="0" fillId="2" borderId="14" xfId="0" applyFill="1" applyBorder="1" applyAlignment="1">
      <alignment horizontal="left" vertical="center" wrapText="1"/>
    </xf>
    <xf numFmtId="0" fontId="0" fillId="2" borderId="14" xfId="0" applyFill="1" applyBorder="1" applyAlignment="1">
      <alignment vertical="top" wrapText="1"/>
    </xf>
    <xf numFmtId="0" fontId="0" fillId="2" borderId="0" xfId="0" applyFill="1" applyAlignment="1">
      <alignment vertical="top" wrapText="1"/>
    </xf>
    <xf numFmtId="0" fontId="0" fillId="0" borderId="21" xfId="0" applyBorder="1" applyAlignment="1">
      <alignment horizontal="left" vertical="top"/>
    </xf>
    <xf numFmtId="0" fontId="0" fillId="0" borderId="22" xfId="0" applyBorder="1" applyAlignment="1">
      <alignment horizontal="left" vertical="top"/>
    </xf>
    <xf numFmtId="0" fontId="0" fillId="0" borderId="23" xfId="0" applyBorder="1" applyAlignment="1">
      <alignment horizontal="left" vertical="top"/>
    </xf>
    <xf numFmtId="14" fontId="0" fillId="0" borderId="21" xfId="0" applyNumberFormat="1" applyBorder="1" applyAlignment="1">
      <alignment horizontal="left" vertical="top"/>
    </xf>
    <xf numFmtId="0" fontId="17" fillId="0" borderId="0" xfId="0" applyFont="1" applyAlignment="1">
      <alignment horizontal="left" wrapText="1"/>
    </xf>
    <xf numFmtId="0" fontId="0" fillId="9" borderId="10" xfId="0" applyFill="1" applyBorder="1" applyAlignment="1">
      <alignment horizontal="left" vertical="center" wrapText="1"/>
    </xf>
    <xf numFmtId="0" fontId="7" fillId="9" borderId="10" xfId="0" applyFont="1" applyFill="1" applyBorder="1" applyAlignment="1">
      <alignment horizontal="left" vertical="center" wrapText="1"/>
    </xf>
  </cellXfs>
  <cellStyles count="20">
    <cellStyle name="Assumptions" xfId="5" xr:uid="{00000000-0005-0000-0000-000000000000}"/>
    <cellStyle name="Calculation" xfId="14" builtinId="22" customBuiltin="1"/>
    <cellStyle name="Check Cell" xfId="16" builtinId="23" customBuiltin="1"/>
    <cellStyle name="Explanatory Text" xfId="6" builtinId="53" customBuiltin="1"/>
    <cellStyle name="Heading 1" xfId="8" builtinId="16" customBuiltin="1"/>
    <cellStyle name="Heading 2" xfId="9" builtinId="17" customBuiltin="1"/>
    <cellStyle name="Heading 3" xfId="10" builtinId="18" customBuiltin="1"/>
    <cellStyle name="Heading 4" xfId="11" builtinId="19" customBuiltin="1"/>
    <cellStyle name="Hyperlink" xfId="1" builtinId="8"/>
    <cellStyle name="Input" xfId="12" builtinId="20" customBuiltin="1"/>
    <cellStyle name="Linked Cell" xfId="15" builtinId="24" customBuiltin="1"/>
    <cellStyle name="Normal" xfId="0" builtinId="0"/>
    <cellStyle name="Note" xfId="17" builtinId="10" customBuiltin="1"/>
    <cellStyle name="Output" xfId="13" builtinId="21" customBuiltin="1"/>
    <cellStyle name="Section break 1" xfId="2" xr:uid="{00000000-0005-0000-0000-000009000000}"/>
    <cellStyle name="Section break 2" xfId="3" xr:uid="{00000000-0005-0000-0000-00000B000000}"/>
    <cellStyle name="Subtitle" xfId="19" xr:uid="{8D874A9D-124A-42EC-AA1C-5CD31C5A5914}"/>
    <cellStyle name="Switches" xfId="4" xr:uid="{00000000-0005-0000-0000-00000D000000}"/>
    <cellStyle name="Title" xfId="7" builtinId="15" customBuiltin="1"/>
    <cellStyle name="Total" xfId="18" builtinId="25" customBuiltin="1"/>
  </cellStyles>
  <dxfs count="147">
    <dxf>
      <font>
        <strike val="0"/>
        <outline val="0"/>
        <shadow val="0"/>
        <u val="none"/>
        <vertAlign val="baseline"/>
        <sz val="11"/>
        <color auto="1"/>
        <name val="Century Gothic"/>
        <family val="2"/>
        <scheme val="minor"/>
      </font>
      <alignment horizontal="general" vertical="top" textRotation="0" wrapText="0" indent="0" justifyLastLine="0" shrinkToFit="0" readingOrder="0"/>
    </dxf>
    <dxf>
      <font>
        <strike val="0"/>
        <outline val="0"/>
        <shadow val="0"/>
        <u val="none"/>
        <vertAlign val="baseline"/>
        <sz val="11"/>
        <color auto="1"/>
        <name val="Century Gothic"/>
        <family val="2"/>
        <scheme val="minor"/>
      </font>
      <alignment horizontal="general" vertical="top" textRotation="0" wrapText="0" indent="0" justifyLastLine="0" shrinkToFit="0" readingOrder="0"/>
    </dxf>
    <dxf>
      <font>
        <strike val="0"/>
        <outline val="0"/>
        <shadow val="0"/>
        <u val="none"/>
        <vertAlign val="baseline"/>
        <sz val="11"/>
        <color auto="1"/>
        <name val="Century Gothic"/>
        <family val="2"/>
        <scheme val="minor"/>
      </font>
      <alignment horizontal="general" vertical="top" textRotation="0" wrapText="1" indent="0" justifyLastLine="0" shrinkToFit="0" readingOrder="0"/>
    </dxf>
    <dxf>
      <font>
        <strike val="0"/>
        <outline val="0"/>
        <shadow val="0"/>
        <u val="none"/>
        <vertAlign val="baseline"/>
        <sz val="11"/>
        <color auto="1"/>
        <name val="Century Gothic"/>
        <family val="2"/>
        <scheme val="minor"/>
      </font>
    </dxf>
    <dxf>
      <font>
        <strike val="0"/>
        <outline val="0"/>
        <shadow val="0"/>
        <u val="none"/>
        <vertAlign val="baseline"/>
        <sz val="11"/>
        <color auto="1"/>
        <name val="Century Gothic"/>
        <family val="2"/>
        <scheme val="minor"/>
      </font>
      <alignment horizontal="general" vertical="top" textRotation="0" wrapText="0" indent="0" justifyLastLine="0" shrinkToFit="0" readingOrder="0"/>
    </dxf>
    <dxf>
      <font>
        <b val="0"/>
        <i val="0"/>
        <strike val="0"/>
        <condense val="0"/>
        <extend val="0"/>
        <outline val="0"/>
        <shadow val="0"/>
        <u val="none"/>
        <vertAlign val="baseline"/>
        <sz val="11"/>
        <color auto="1"/>
        <name val="Century Gothic"/>
        <family val="2"/>
        <scheme val="minor"/>
      </font>
      <alignment horizontal="general" vertical="top" textRotation="0" wrapText="0" indent="0" justifyLastLine="0" shrinkToFit="0" readingOrder="0"/>
      <border diagonalUp="0" diagonalDown="0">
        <left style="thin">
          <color theme="2"/>
        </left>
        <right style="thin">
          <color theme="2"/>
        </right>
        <top style="thin">
          <color theme="2"/>
        </top>
        <bottom style="thin">
          <color theme="2"/>
        </bottom>
        <vertical/>
        <horizontal/>
      </border>
    </dxf>
    <dxf>
      <font>
        <strike val="0"/>
        <outline val="0"/>
        <shadow val="0"/>
        <u val="none"/>
        <vertAlign val="baseline"/>
        <sz val="11"/>
        <color auto="1"/>
        <name val="Century Gothic"/>
        <family val="2"/>
        <scheme val="minor"/>
      </font>
      <alignment horizontal="general" vertical="top" textRotation="0" wrapText="0" indent="0" justifyLastLine="0" shrinkToFit="0" readingOrder="0"/>
      <border diagonalUp="0" diagonalDown="0" outline="0">
        <left style="thin">
          <color theme="2"/>
        </left>
        <right style="thin">
          <color theme="2"/>
        </right>
        <top style="thin">
          <color theme="2"/>
        </top>
        <bottom style="thin">
          <color theme="2"/>
        </bottom>
      </border>
    </dxf>
    <dxf>
      <font>
        <b val="0"/>
        <i val="0"/>
        <strike val="0"/>
        <condense val="0"/>
        <extend val="0"/>
        <outline val="0"/>
        <shadow val="0"/>
        <u val="none"/>
        <vertAlign val="baseline"/>
        <sz val="11"/>
        <color auto="1"/>
        <name val="Century Gothic"/>
        <family val="2"/>
        <scheme val="minor"/>
      </font>
      <alignment horizontal="general" vertical="top" textRotation="0" wrapText="0" indent="0" justifyLastLine="0" shrinkToFit="0" readingOrder="0"/>
      <border diagonalUp="0" diagonalDown="0">
        <left style="thin">
          <color theme="2"/>
        </left>
        <right style="thin">
          <color theme="2"/>
        </right>
        <top style="thin">
          <color theme="2"/>
        </top>
        <bottom style="thin">
          <color theme="2"/>
        </bottom>
        <vertical/>
        <horizontal/>
      </border>
    </dxf>
    <dxf>
      <font>
        <b val="0"/>
        <i val="0"/>
        <strike val="0"/>
        <condense val="0"/>
        <extend val="0"/>
        <outline val="0"/>
        <shadow val="0"/>
        <u val="none"/>
        <vertAlign val="baseline"/>
        <sz val="11"/>
        <color auto="1"/>
        <name val="Century Gothic"/>
        <family val="2"/>
        <scheme val="minor"/>
      </font>
      <alignment horizontal="general" vertical="top" textRotation="0" wrapText="0" indent="0" justifyLastLine="0" shrinkToFit="0" readingOrder="0"/>
      <border diagonalUp="0" diagonalDown="0">
        <left style="thin">
          <color theme="2"/>
        </left>
        <right style="thin">
          <color theme="2"/>
        </right>
        <top style="thin">
          <color theme="2"/>
        </top>
        <bottom style="thin">
          <color theme="2"/>
        </bottom>
        <vertical/>
        <horizontal/>
      </border>
    </dxf>
    <dxf>
      <font>
        <b val="0"/>
        <i val="0"/>
        <strike val="0"/>
        <condense val="0"/>
        <extend val="0"/>
        <outline val="0"/>
        <shadow val="0"/>
        <u val="none"/>
        <vertAlign val="baseline"/>
        <sz val="11"/>
        <color auto="1"/>
        <name val="Century Gothic"/>
        <family val="2"/>
        <scheme val="minor"/>
      </font>
      <alignment horizontal="general" vertical="top" textRotation="0" wrapText="0" indent="0" justifyLastLine="0" shrinkToFit="0" readingOrder="0"/>
      <border diagonalUp="0" diagonalDown="0">
        <left style="thin">
          <color theme="2"/>
        </left>
        <right style="thin">
          <color theme="2"/>
        </right>
        <top style="thin">
          <color theme="2"/>
        </top>
        <bottom style="thin">
          <color theme="2"/>
        </bottom>
        <vertical/>
        <horizontal/>
      </border>
    </dxf>
    <dxf>
      <font>
        <b val="0"/>
        <i val="0"/>
        <strike val="0"/>
        <condense val="0"/>
        <extend val="0"/>
        <outline val="0"/>
        <shadow val="0"/>
        <u val="none"/>
        <vertAlign val="baseline"/>
        <sz val="11"/>
        <color auto="1"/>
        <name val="Century Gothic"/>
        <family val="2"/>
        <scheme val="minor"/>
      </font>
      <alignment horizontal="general" vertical="top" textRotation="0" wrapText="0" indent="0" justifyLastLine="0" shrinkToFit="0" readingOrder="0"/>
      <border diagonalUp="0" diagonalDown="0">
        <left style="thin">
          <color theme="2"/>
        </left>
        <right style="thin">
          <color theme="2"/>
        </right>
        <top style="thin">
          <color theme="2"/>
        </top>
        <bottom style="thin">
          <color theme="2"/>
        </bottom>
        <vertical/>
        <horizontal/>
      </border>
    </dxf>
    <dxf>
      <font>
        <strike val="0"/>
        <outline val="0"/>
        <shadow val="0"/>
        <u val="none"/>
        <vertAlign val="baseline"/>
        <sz val="11"/>
        <color auto="1"/>
        <name val="Century Gothic"/>
        <family val="2"/>
        <scheme val="minor"/>
      </font>
      <alignment horizontal="general" vertical="top" textRotation="0" wrapText="0" indent="0" justifyLastLine="0" shrinkToFit="0" readingOrder="0"/>
      <border diagonalUp="0" diagonalDown="0" outline="0">
        <left style="thin">
          <color theme="2"/>
        </left>
        <right style="thin">
          <color theme="2"/>
        </right>
        <top style="thin">
          <color theme="2"/>
        </top>
        <bottom style="thin">
          <color theme="2"/>
        </bottom>
      </border>
    </dxf>
    <dxf>
      <border outline="0">
        <bottom style="thin">
          <color theme="2"/>
        </bottom>
      </border>
    </dxf>
    <dxf>
      <font>
        <strike val="0"/>
        <outline val="0"/>
        <shadow val="0"/>
        <u val="none"/>
        <vertAlign val="baseline"/>
        <sz val="11"/>
        <color auto="1"/>
        <name val="Century Gothic"/>
        <family val="2"/>
        <scheme val="minor"/>
      </font>
      <alignment horizontal="general" vertical="top" textRotation="0" wrapText="0" indent="0" justifyLastLine="0" shrinkToFit="0" readingOrder="0"/>
    </dxf>
    <dxf>
      <font>
        <strike val="0"/>
        <outline val="0"/>
        <shadow val="0"/>
        <u val="none"/>
        <vertAlign val="baseline"/>
        <sz val="11"/>
        <color auto="1"/>
        <name val="Century Gothic"/>
        <family val="2"/>
        <scheme val="minor"/>
      </font>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ont>
        <strike val="0"/>
        <outline val="0"/>
        <shadow val="0"/>
        <u val="none"/>
        <vertAlign val="baseline"/>
        <sz val="11"/>
        <color auto="1"/>
        <name val="Century Gothic"/>
        <family val="2"/>
        <scheme val="minor"/>
      </font>
      <fill>
        <patternFill patternType="solid">
          <fgColor indexed="64"/>
          <bgColor theme="2"/>
        </patternFill>
      </fill>
      <alignment horizontal="general" vertical="top" textRotation="0" wrapText="0" indent="0" justifyLastLine="0" shrinkToFit="0" readingOrder="0"/>
    </dxf>
    <dxf>
      <font>
        <b val="0"/>
        <i val="0"/>
        <strike val="0"/>
        <condense val="0"/>
        <extend val="0"/>
        <outline val="0"/>
        <shadow val="0"/>
        <u val="none"/>
        <vertAlign val="baseline"/>
        <sz val="11"/>
        <color auto="1"/>
        <name val="Century Gothic"/>
        <family val="2"/>
        <scheme val="minor"/>
      </font>
      <alignment horizontal="general" vertical="top" textRotation="0" wrapText="0" indent="0" justifyLastLine="0" shrinkToFit="0" readingOrder="0"/>
      <border diagonalUp="0" diagonalDown="0">
        <left style="thin">
          <color theme="2"/>
        </left>
        <right style="thin">
          <color theme="2"/>
        </right>
        <top style="thin">
          <color theme="2"/>
        </top>
        <bottom style="thin">
          <color theme="2"/>
        </bottom>
        <vertical/>
        <horizontal/>
      </border>
    </dxf>
    <dxf>
      <font>
        <strike val="0"/>
        <outline val="0"/>
        <shadow val="0"/>
        <u val="none"/>
        <vertAlign val="baseline"/>
        <sz val="11"/>
        <color auto="1"/>
        <name val="Century Gothic"/>
        <family val="2"/>
        <scheme val="minor"/>
      </font>
      <alignment horizontal="general" vertical="top" textRotation="0" wrapText="0" indent="0" justifyLastLine="0" shrinkToFit="0" readingOrder="0"/>
      <border diagonalUp="0" diagonalDown="0" outline="0">
        <left style="thin">
          <color theme="2"/>
        </left>
        <right style="thin">
          <color theme="2"/>
        </right>
        <top style="thin">
          <color theme="2"/>
        </top>
        <bottom style="thin">
          <color theme="2"/>
        </bottom>
      </border>
    </dxf>
    <dxf>
      <font>
        <b val="0"/>
        <i val="0"/>
        <strike val="0"/>
        <condense val="0"/>
        <extend val="0"/>
        <outline val="0"/>
        <shadow val="0"/>
        <u val="none"/>
        <vertAlign val="baseline"/>
        <sz val="11"/>
        <color auto="1"/>
        <name val="Century Gothic"/>
        <family val="2"/>
        <scheme val="minor"/>
      </font>
      <alignment horizontal="general" vertical="top" textRotation="0" wrapText="0" indent="0" justifyLastLine="0" shrinkToFit="0" readingOrder="0"/>
      <border diagonalUp="0" diagonalDown="0">
        <left style="thin">
          <color theme="2"/>
        </left>
        <right style="thin">
          <color theme="2"/>
        </right>
        <top style="thin">
          <color theme="2"/>
        </top>
        <bottom style="thin">
          <color theme="2"/>
        </bottom>
        <vertical/>
        <horizontal/>
      </border>
    </dxf>
    <dxf>
      <font>
        <b val="0"/>
        <i val="0"/>
        <strike val="0"/>
        <condense val="0"/>
        <extend val="0"/>
        <outline val="0"/>
        <shadow val="0"/>
        <u val="none"/>
        <vertAlign val="baseline"/>
        <sz val="11"/>
        <color auto="1"/>
        <name val="Century Gothic"/>
        <family val="2"/>
        <scheme val="minor"/>
      </font>
      <alignment horizontal="general" vertical="top" textRotation="0" wrapText="0" indent="0" justifyLastLine="0" shrinkToFit="0" readingOrder="0"/>
      <border diagonalUp="0" diagonalDown="0">
        <left style="thin">
          <color theme="2"/>
        </left>
        <right style="thin">
          <color theme="2"/>
        </right>
        <top style="thin">
          <color theme="2"/>
        </top>
        <bottom style="thin">
          <color theme="2"/>
        </bottom>
        <vertical/>
        <horizontal/>
      </border>
    </dxf>
    <dxf>
      <font>
        <b val="0"/>
        <i val="0"/>
        <strike val="0"/>
        <condense val="0"/>
        <extend val="0"/>
        <outline val="0"/>
        <shadow val="0"/>
        <u val="none"/>
        <vertAlign val="baseline"/>
        <sz val="11"/>
        <color auto="1"/>
        <name val="Century Gothic"/>
        <family val="2"/>
        <scheme val="minor"/>
      </font>
      <alignment horizontal="general" vertical="top" textRotation="0" wrapText="0" indent="0" justifyLastLine="0" shrinkToFit="0" readingOrder="0"/>
      <border diagonalUp="0" diagonalDown="0">
        <left style="thin">
          <color theme="2"/>
        </left>
        <right style="thin">
          <color theme="2"/>
        </right>
        <top style="thin">
          <color theme="2"/>
        </top>
        <bottom style="thin">
          <color theme="2"/>
        </bottom>
        <vertical/>
        <horizontal/>
      </border>
    </dxf>
    <dxf>
      <font>
        <b val="0"/>
        <i val="0"/>
        <strike val="0"/>
        <condense val="0"/>
        <extend val="0"/>
        <outline val="0"/>
        <shadow val="0"/>
        <u val="none"/>
        <vertAlign val="baseline"/>
        <sz val="11"/>
        <color auto="1"/>
        <name val="Century Gothic"/>
        <family val="2"/>
        <scheme val="minor"/>
      </font>
      <alignment horizontal="general" vertical="top" textRotation="0" wrapText="0" indent="0" justifyLastLine="0" shrinkToFit="0" readingOrder="0"/>
      <border diagonalUp="0" diagonalDown="0">
        <left style="thin">
          <color theme="2"/>
        </left>
        <right style="thin">
          <color theme="2"/>
        </right>
        <top style="thin">
          <color theme="2"/>
        </top>
        <bottom style="thin">
          <color theme="2"/>
        </bottom>
        <vertical/>
        <horizontal/>
      </border>
    </dxf>
    <dxf>
      <font>
        <strike val="0"/>
        <outline val="0"/>
        <shadow val="0"/>
        <u val="none"/>
        <vertAlign val="baseline"/>
        <sz val="11"/>
        <color auto="1"/>
        <name val="Century Gothic"/>
        <family val="2"/>
        <scheme val="minor"/>
      </font>
      <alignment horizontal="general" vertical="top" textRotation="0" wrapText="0" indent="0" justifyLastLine="0" shrinkToFit="0" readingOrder="0"/>
      <border diagonalUp="0" diagonalDown="0" outline="0">
        <left style="thin">
          <color theme="2"/>
        </left>
        <right style="thin">
          <color theme="2"/>
        </right>
        <top style="thin">
          <color theme="2"/>
        </top>
        <bottom style="thin">
          <color theme="2"/>
        </bottom>
      </border>
    </dxf>
    <dxf>
      <border outline="0">
        <bottom style="thin">
          <color theme="2"/>
        </bottom>
      </border>
    </dxf>
    <dxf>
      <font>
        <strike val="0"/>
        <outline val="0"/>
        <shadow val="0"/>
        <u val="none"/>
        <vertAlign val="baseline"/>
        <sz val="11"/>
        <color auto="1"/>
        <name val="Century Gothic"/>
        <family val="2"/>
        <scheme val="minor"/>
      </font>
      <alignment horizontal="general" vertical="top" textRotation="0" wrapText="0" indent="0" justifyLastLine="0" shrinkToFit="0" readingOrder="0"/>
    </dxf>
    <dxf>
      <font>
        <strike val="0"/>
        <outline val="0"/>
        <shadow val="0"/>
        <u val="none"/>
        <vertAlign val="baseline"/>
        <sz val="11"/>
        <color auto="1"/>
        <name val="Century Gothic"/>
        <family val="2"/>
        <scheme val="minor"/>
      </font>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ont>
        <strike val="0"/>
        <outline val="0"/>
        <shadow val="0"/>
        <u val="none"/>
        <vertAlign val="baseline"/>
        <sz val="11"/>
        <color auto="1"/>
        <name val="Century Gothic"/>
        <family val="2"/>
        <scheme val="minor"/>
      </font>
      <fill>
        <patternFill patternType="solid">
          <fgColor indexed="64"/>
          <bgColor theme="2"/>
        </patternFill>
      </fill>
      <alignment horizontal="general" vertical="top" textRotation="0" wrapText="0" indent="0" justifyLastLine="0" shrinkToFit="0" readingOrder="0"/>
    </dxf>
    <dxf>
      <font>
        <b val="0"/>
        <i val="0"/>
        <strike val="0"/>
        <condense val="0"/>
        <extend val="0"/>
        <outline val="0"/>
        <shadow val="0"/>
        <u val="none"/>
        <vertAlign val="baseline"/>
        <sz val="11"/>
        <color auto="1"/>
        <name val="Century Gothic"/>
        <family val="2"/>
        <scheme val="minor"/>
      </font>
      <alignment horizontal="general" vertical="top" textRotation="0" wrapText="0" indent="0" justifyLastLine="0" shrinkToFit="0" readingOrder="0"/>
      <border diagonalUp="0" diagonalDown="0">
        <left style="thin">
          <color theme="2"/>
        </left>
        <right style="thin">
          <color theme="2"/>
        </right>
        <top style="thin">
          <color theme="2"/>
        </top>
        <bottom style="thin">
          <color theme="2"/>
        </bottom>
        <vertical/>
        <horizontal/>
      </border>
    </dxf>
    <dxf>
      <font>
        <strike val="0"/>
        <outline val="0"/>
        <shadow val="0"/>
        <u val="none"/>
        <vertAlign val="baseline"/>
        <sz val="11"/>
        <color auto="1"/>
        <name val="Century Gothic"/>
        <family val="2"/>
        <scheme val="minor"/>
      </font>
      <alignment horizontal="general" vertical="top" textRotation="0" wrapText="0" indent="0" justifyLastLine="0" shrinkToFit="0" readingOrder="0"/>
      <border diagonalUp="0" diagonalDown="0" outline="0">
        <left style="thin">
          <color theme="2"/>
        </left>
        <right style="thin">
          <color theme="2"/>
        </right>
        <top style="thin">
          <color theme="2"/>
        </top>
        <bottom style="thin">
          <color theme="2"/>
        </bottom>
      </border>
    </dxf>
    <dxf>
      <font>
        <b val="0"/>
        <i val="0"/>
        <strike val="0"/>
        <condense val="0"/>
        <extend val="0"/>
        <outline val="0"/>
        <shadow val="0"/>
        <u val="none"/>
        <vertAlign val="baseline"/>
        <sz val="11"/>
        <color auto="1"/>
        <name val="Century Gothic"/>
        <family val="2"/>
        <scheme val="minor"/>
      </font>
      <alignment horizontal="general" vertical="top" textRotation="0" wrapText="0" indent="0" justifyLastLine="0" shrinkToFit="0" readingOrder="0"/>
      <border diagonalUp="0" diagonalDown="0">
        <left style="thin">
          <color theme="2"/>
        </left>
        <right style="thin">
          <color theme="2"/>
        </right>
        <top style="thin">
          <color theme="2"/>
        </top>
        <bottom style="thin">
          <color theme="2"/>
        </bottom>
        <vertical/>
        <horizontal/>
      </border>
    </dxf>
    <dxf>
      <font>
        <b val="0"/>
        <i val="0"/>
        <strike val="0"/>
        <condense val="0"/>
        <extend val="0"/>
        <outline val="0"/>
        <shadow val="0"/>
        <u val="none"/>
        <vertAlign val="baseline"/>
        <sz val="11"/>
        <color auto="1"/>
        <name val="Century Gothic"/>
        <family val="2"/>
        <scheme val="minor"/>
      </font>
      <alignment horizontal="general" vertical="top" textRotation="0" wrapText="0" indent="0" justifyLastLine="0" shrinkToFit="0" readingOrder="0"/>
      <border diagonalUp="0" diagonalDown="0">
        <left style="thin">
          <color theme="2"/>
        </left>
        <right style="thin">
          <color theme="2"/>
        </right>
        <top style="thin">
          <color theme="2"/>
        </top>
        <bottom style="thin">
          <color theme="2"/>
        </bottom>
        <vertical/>
        <horizontal/>
      </border>
    </dxf>
    <dxf>
      <font>
        <b val="0"/>
        <i val="0"/>
        <strike val="0"/>
        <condense val="0"/>
        <extend val="0"/>
        <outline val="0"/>
        <shadow val="0"/>
        <u val="none"/>
        <vertAlign val="baseline"/>
        <sz val="11"/>
        <color auto="1"/>
        <name val="Century Gothic"/>
        <family val="2"/>
        <scheme val="minor"/>
      </font>
      <alignment horizontal="general" vertical="top" textRotation="0" wrapText="0" indent="0" justifyLastLine="0" shrinkToFit="0" readingOrder="0"/>
      <border diagonalUp="0" diagonalDown="0">
        <left style="thin">
          <color theme="2"/>
        </left>
        <right style="thin">
          <color theme="2"/>
        </right>
        <top style="thin">
          <color theme="2"/>
        </top>
        <bottom style="thin">
          <color theme="2"/>
        </bottom>
        <vertical/>
        <horizontal/>
      </border>
    </dxf>
    <dxf>
      <font>
        <b val="0"/>
        <i val="0"/>
        <strike val="0"/>
        <condense val="0"/>
        <extend val="0"/>
        <outline val="0"/>
        <shadow val="0"/>
        <u val="none"/>
        <vertAlign val="baseline"/>
        <sz val="11"/>
        <color auto="1"/>
        <name val="Century Gothic"/>
        <family val="2"/>
        <scheme val="minor"/>
      </font>
      <alignment horizontal="general" vertical="top" textRotation="0" wrapText="0" indent="0" justifyLastLine="0" shrinkToFit="0" readingOrder="0"/>
      <border diagonalUp="0" diagonalDown="0">
        <left style="thin">
          <color theme="2"/>
        </left>
        <right style="thin">
          <color theme="2"/>
        </right>
        <top style="thin">
          <color theme="2"/>
        </top>
        <bottom style="thin">
          <color theme="2"/>
        </bottom>
        <vertical/>
        <horizontal/>
      </border>
    </dxf>
    <dxf>
      <font>
        <strike val="0"/>
        <outline val="0"/>
        <shadow val="0"/>
        <u val="none"/>
        <vertAlign val="baseline"/>
        <sz val="11"/>
        <color auto="1"/>
        <name val="Century Gothic"/>
        <family val="2"/>
        <scheme val="minor"/>
      </font>
      <alignment horizontal="general" vertical="top" textRotation="0" wrapText="0" indent="0" justifyLastLine="0" shrinkToFit="0" readingOrder="0"/>
      <border diagonalUp="0" diagonalDown="0" outline="0">
        <left style="thin">
          <color theme="2"/>
        </left>
        <right style="thin">
          <color theme="2"/>
        </right>
        <top style="thin">
          <color theme="2"/>
        </top>
        <bottom style="thin">
          <color theme="2"/>
        </bottom>
      </border>
    </dxf>
    <dxf>
      <border outline="0">
        <bottom style="thin">
          <color theme="2"/>
        </bottom>
      </border>
    </dxf>
    <dxf>
      <font>
        <strike val="0"/>
        <outline val="0"/>
        <shadow val="0"/>
        <u val="none"/>
        <vertAlign val="baseline"/>
        <sz val="11"/>
        <color auto="1"/>
        <name val="Century Gothic"/>
        <family val="2"/>
        <scheme val="minor"/>
      </font>
      <alignment horizontal="general" vertical="top" textRotation="0" wrapText="0" indent="0" justifyLastLine="0" shrinkToFit="0" readingOrder="0"/>
    </dxf>
    <dxf>
      <font>
        <strike val="0"/>
        <outline val="0"/>
        <shadow val="0"/>
        <u val="none"/>
        <vertAlign val="baseline"/>
        <sz val="11"/>
        <color auto="1"/>
        <name val="Century Gothic"/>
        <family val="2"/>
        <scheme val="minor"/>
      </font>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ont>
        <strike val="0"/>
        <outline val="0"/>
        <shadow val="0"/>
        <u val="none"/>
        <vertAlign val="baseline"/>
        <sz val="11"/>
        <color auto="1"/>
        <name val="Century Gothic"/>
        <family val="2"/>
        <scheme val="minor"/>
      </font>
      <fill>
        <patternFill patternType="solid">
          <fgColor indexed="64"/>
          <bgColor theme="2"/>
        </patternFill>
      </fill>
      <alignment horizontal="general" vertical="top" textRotation="0" wrapText="0" indent="0" justifyLastLine="0" shrinkToFit="0" readingOrder="0"/>
    </dxf>
    <dxf>
      <font>
        <b val="0"/>
        <i val="0"/>
        <strike val="0"/>
        <condense val="0"/>
        <extend val="0"/>
        <outline val="0"/>
        <shadow val="0"/>
        <u val="none"/>
        <vertAlign val="baseline"/>
        <sz val="11"/>
        <color auto="1"/>
        <name val="Century Gothic"/>
        <family val="2"/>
        <scheme val="minor"/>
      </font>
      <alignment horizontal="general" vertical="top" textRotation="0" wrapText="0" indent="0" justifyLastLine="0" shrinkToFit="0" readingOrder="0"/>
      <border diagonalUp="0" diagonalDown="0">
        <left style="thin">
          <color theme="2"/>
        </left>
        <right style="thin">
          <color theme="2"/>
        </right>
        <top style="thin">
          <color theme="2"/>
        </top>
        <bottom style="thin">
          <color theme="2"/>
        </bottom>
        <vertical/>
        <horizontal/>
      </border>
    </dxf>
    <dxf>
      <font>
        <strike val="0"/>
        <outline val="0"/>
        <shadow val="0"/>
        <u val="none"/>
        <vertAlign val="baseline"/>
        <sz val="11"/>
        <color auto="1"/>
        <name val="Century Gothic"/>
        <family val="2"/>
        <scheme val="minor"/>
      </font>
      <alignment horizontal="general" vertical="top" textRotation="0" wrapText="0" indent="0" justifyLastLine="0" shrinkToFit="0" readingOrder="0"/>
      <border diagonalUp="0" diagonalDown="0" outline="0">
        <left style="thin">
          <color theme="2"/>
        </left>
        <right style="thin">
          <color theme="2"/>
        </right>
        <top style="thin">
          <color theme="2"/>
        </top>
        <bottom style="thin">
          <color theme="2"/>
        </bottom>
      </border>
    </dxf>
    <dxf>
      <font>
        <b val="0"/>
        <i val="0"/>
        <strike val="0"/>
        <condense val="0"/>
        <extend val="0"/>
        <outline val="0"/>
        <shadow val="0"/>
        <u val="none"/>
        <vertAlign val="baseline"/>
        <sz val="11"/>
        <color auto="1"/>
        <name val="Century Gothic"/>
        <family val="2"/>
        <scheme val="minor"/>
      </font>
      <alignment horizontal="general" vertical="top" textRotation="0" wrapText="0" indent="0" justifyLastLine="0" shrinkToFit="0" readingOrder="0"/>
      <border diagonalUp="0" diagonalDown="0">
        <left style="thin">
          <color theme="2"/>
        </left>
        <right style="thin">
          <color theme="2"/>
        </right>
        <top style="thin">
          <color theme="2"/>
        </top>
        <bottom style="thin">
          <color theme="2"/>
        </bottom>
        <vertical/>
        <horizontal/>
      </border>
    </dxf>
    <dxf>
      <font>
        <b val="0"/>
        <i val="0"/>
        <strike val="0"/>
        <condense val="0"/>
        <extend val="0"/>
        <outline val="0"/>
        <shadow val="0"/>
        <u val="none"/>
        <vertAlign val="baseline"/>
        <sz val="11"/>
        <color auto="1"/>
        <name val="Century Gothic"/>
        <family val="2"/>
        <scheme val="minor"/>
      </font>
      <alignment horizontal="general" vertical="top" textRotation="0" wrapText="0" indent="0" justifyLastLine="0" shrinkToFit="0" readingOrder="0"/>
      <border diagonalUp="0" diagonalDown="0">
        <left style="thin">
          <color theme="2"/>
        </left>
        <right style="thin">
          <color theme="2"/>
        </right>
        <top style="thin">
          <color theme="2"/>
        </top>
        <bottom style="thin">
          <color theme="2"/>
        </bottom>
        <vertical/>
        <horizontal/>
      </border>
    </dxf>
    <dxf>
      <font>
        <b val="0"/>
        <i val="0"/>
        <strike val="0"/>
        <condense val="0"/>
        <extend val="0"/>
        <outline val="0"/>
        <shadow val="0"/>
        <u val="none"/>
        <vertAlign val="baseline"/>
        <sz val="11"/>
        <color auto="1"/>
        <name val="Century Gothic"/>
        <family val="2"/>
        <scheme val="minor"/>
      </font>
      <alignment horizontal="general" vertical="top" textRotation="0" wrapText="0" indent="0" justifyLastLine="0" shrinkToFit="0" readingOrder="0"/>
      <border diagonalUp="0" diagonalDown="0">
        <left style="thin">
          <color theme="2"/>
        </left>
        <right style="thin">
          <color theme="2"/>
        </right>
        <top style="thin">
          <color theme="2"/>
        </top>
        <bottom style="thin">
          <color theme="2"/>
        </bottom>
        <vertical/>
        <horizontal/>
      </border>
    </dxf>
    <dxf>
      <font>
        <b val="0"/>
        <i val="0"/>
        <strike val="0"/>
        <condense val="0"/>
        <extend val="0"/>
        <outline val="0"/>
        <shadow val="0"/>
        <u val="none"/>
        <vertAlign val="baseline"/>
        <sz val="11"/>
        <color auto="1"/>
        <name val="Century Gothic"/>
        <family val="2"/>
        <scheme val="minor"/>
      </font>
      <alignment horizontal="general" vertical="top" textRotation="0" wrapText="0" indent="0" justifyLastLine="0" shrinkToFit="0" readingOrder="0"/>
      <border diagonalUp="0" diagonalDown="0">
        <left style="thin">
          <color theme="2"/>
        </left>
        <right style="thin">
          <color theme="2"/>
        </right>
        <top style="thin">
          <color theme="2"/>
        </top>
        <bottom style="thin">
          <color theme="2"/>
        </bottom>
        <vertical/>
        <horizontal/>
      </border>
    </dxf>
    <dxf>
      <font>
        <strike val="0"/>
        <outline val="0"/>
        <shadow val="0"/>
        <u val="none"/>
        <vertAlign val="baseline"/>
        <sz val="11"/>
        <color auto="1"/>
        <name val="Century Gothic"/>
        <family val="2"/>
        <scheme val="minor"/>
      </font>
      <alignment horizontal="general" vertical="top" textRotation="0" wrapText="0" indent="0" justifyLastLine="0" shrinkToFit="0" readingOrder="0"/>
      <border diagonalUp="0" diagonalDown="0" outline="0">
        <left style="thin">
          <color theme="2"/>
        </left>
        <right style="thin">
          <color theme="2"/>
        </right>
        <top style="thin">
          <color theme="2"/>
        </top>
        <bottom style="thin">
          <color theme="2"/>
        </bottom>
      </border>
    </dxf>
    <dxf>
      <border outline="0">
        <bottom style="thin">
          <color theme="2"/>
        </bottom>
      </border>
    </dxf>
    <dxf>
      <font>
        <strike val="0"/>
        <outline val="0"/>
        <shadow val="0"/>
        <u val="none"/>
        <vertAlign val="baseline"/>
        <sz val="11"/>
        <color auto="1"/>
        <name val="Century Gothic"/>
        <family val="2"/>
        <scheme val="minor"/>
      </font>
      <alignment horizontal="general" vertical="top" textRotation="0" wrapText="0" indent="0" justifyLastLine="0" shrinkToFit="0" readingOrder="0"/>
    </dxf>
    <dxf>
      <font>
        <strike val="0"/>
        <outline val="0"/>
        <shadow val="0"/>
        <u val="none"/>
        <vertAlign val="baseline"/>
        <sz val="11"/>
        <color auto="1"/>
        <name val="Century Gothic"/>
        <family val="2"/>
        <scheme val="minor"/>
      </font>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ont>
        <strike val="0"/>
        <outline val="0"/>
        <shadow val="0"/>
        <u val="none"/>
        <vertAlign val="baseline"/>
        <sz val="11"/>
        <color auto="1"/>
        <name val="Century Gothic"/>
        <family val="2"/>
        <scheme val="minor"/>
      </font>
      <fill>
        <patternFill patternType="solid">
          <fgColor indexed="64"/>
          <bgColor theme="2"/>
        </patternFill>
      </fill>
      <alignment horizontal="general" vertical="top" textRotation="0" wrapText="0" indent="0" justifyLastLine="0" shrinkToFit="0" readingOrder="0"/>
    </dxf>
    <dxf>
      <font>
        <b val="0"/>
        <i val="0"/>
        <strike val="0"/>
        <condense val="0"/>
        <extend val="0"/>
        <outline val="0"/>
        <shadow val="0"/>
        <u val="none"/>
        <vertAlign val="baseline"/>
        <sz val="11"/>
        <color auto="1"/>
        <name val="Century Gothic"/>
        <family val="2"/>
        <scheme val="minor"/>
      </font>
      <alignment horizontal="general" vertical="top" textRotation="0" wrapText="0" indent="0" justifyLastLine="0" shrinkToFit="0" readingOrder="0"/>
      <border diagonalUp="0" diagonalDown="0">
        <left style="thin">
          <color theme="2"/>
        </left>
        <right style="thin">
          <color theme="2"/>
        </right>
        <top style="thin">
          <color theme="2"/>
        </top>
        <bottom style="thin">
          <color theme="2"/>
        </bottom>
        <vertical/>
        <horizontal/>
      </border>
    </dxf>
    <dxf>
      <font>
        <strike val="0"/>
        <outline val="0"/>
        <shadow val="0"/>
        <u val="none"/>
        <vertAlign val="baseline"/>
        <sz val="11"/>
        <color auto="1"/>
        <name val="Century Gothic"/>
        <family val="2"/>
        <scheme val="minor"/>
      </font>
      <alignment horizontal="general" vertical="top" textRotation="0" wrapText="0" indent="0" justifyLastLine="0" shrinkToFit="0" readingOrder="0"/>
      <border diagonalUp="0" diagonalDown="0" outline="0">
        <left style="thin">
          <color theme="2"/>
        </left>
        <right style="thin">
          <color theme="2"/>
        </right>
        <top style="thin">
          <color theme="2"/>
        </top>
        <bottom style="thin">
          <color theme="2"/>
        </bottom>
      </border>
    </dxf>
    <dxf>
      <font>
        <b val="0"/>
        <i val="0"/>
        <strike val="0"/>
        <condense val="0"/>
        <extend val="0"/>
        <outline val="0"/>
        <shadow val="0"/>
        <u val="none"/>
        <vertAlign val="baseline"/>
        <sz val="11"/>
        <color auto="1"/>
        <name val="Century Gothic"/>
        <family val="2"/>
        <scheme val="minor"/>
      </font>
      <alignment horizontal="general" vertical="top" textRotation="0" wrapText="0" indent="0" justifyLastLine="0" shrinkToFit="0" readingOrder="0"/>
      <border diagonalUp="0" diagonalDown="0">
        <left style="thin">
          <color theme="2"/>
        </left>
        <right style="thin">
          <color theme="2"/>
        </right>
        <top style="thin">
          <color theme="2"/>
        </top>
        <bottom style="thin">
          <color theme="2"/>
        </bottom>
        <vertical/>
        <horizontal/>
      </border>
    </dxf>
    <dxf>
      <font>
        <b val="0"/>
        <i val="0"/>
        <strike val="0"/>
        <condense val="0"/>
        <extend val="0"/>
        <outline val="0"/>
        <shadow val="0"/>
        <u val="none"/>
        <vertAlign val="baseline"/>
        <sz val="11"/>
        <color auto="1"/>
        <name val="Century Gothic"/>
        <family val="2"/>
        <scheme val="minor"/>
      </font>
      <alignment horizontal="general" vertical="top" textRotation="0" wrapText="0" indent="0" justifyLastLine="0" shrinkToFit="0" readingOrder="0"/>
      <border diagonalUp="0" diagonalDown="0">
        <left style="thin">
          <color theme="2"/>
        </left>
        <right style="thin">
          <color theme="2"/>
        </right>
        <top style="thin">
          <color theme="2"/>
        </top>
        <bottom style="thin">
          <color theme="2"/>
        </bottom>
        <vertical/>
        <horizontal/>
      </border>
    </dxf>
    <dxf>
      <font>
        <b val="0"/>
        <i val="0"/>
        <strike val="0"/>
        <condense val="0"/>
        <extend val="0"/>
        <outline val="0"/>
        <shadow val="0"/>
        <u val="none"/>
        <vertAlign val="baseline"/>
        <sz val="11"/>
        <color auto="1"/>
        <name val="Century Gothic"/>
        <family val="2"/>
        <scheme val="minor"/>
      </font>
      <alignment horizontal="general" vertical="top" textRotation="0" wrapText="0" indent="0" justifyLastLine="0" shrinkToFit="0" readingOrder="0"/>
      <border diagonalUp="0" diagonalDown="0">
        <left style="thin">
          <color theme="2"/>
        </left>
        <right style="thin">
          <color theme="2"/>
        </right>
        <top style="thin">
          <color theme="2"/>
        </top>
        <bottom style="thin">
          <color theme="2"/>
        </bottom>
        <vertical/>
        <horizontal/>
      </border>
    </dxf>
    <dxf>
      <font>
        <b val="0"/>
        <i val="0"/>
        <strike val="0"/>
        <condense val="0"/>
        <extend val="0"/>
        <outline val="0"/>
        <shadow val="0"/>
        <u val="none"/>
        <vertAlign val="baseline"/>
        <sz val="11"/>
        <color auto="1"/>
        <name val="Century Gothic"/>
        <family val="2"/>
        <scheme val="minor"/>
      </font>
      <alignment horizontal="general" vertical="top" textRotation="0" wrapText="0" indent="0" justifyLastLine="0" shrinkToFit="0" readingOrder="0"/>
      <border diagonalUp="0" diagonalDown="0">
        <left style="thin">
          <color theme="2"/>
        </left>
        <right style="thin">
          <color theme="2"/>
        </right>
        <top style="thin">
          <color theme="2"/>
        </top>
        <bottom style="thin">
          <color theme="2"/>
        </bottom>
        <vertical/>
        <horizontal/>
      </border>
    </dxf>
    <dxf>
      <font>
        <strike val="0"/>
        <outline val="0"/>
        <shadow val="0"/>
        <u val="none"/>
        <vertAlign val="baseline"/>
        <sz val="11"/>
        <color auto="1"/>
        <name val="Century Gothic"/>
        <family val="2"/>
        <scheme val="minor"/>
      </font>
      <alignment horizontal="general" vertical="top" textRotation="0" wrapText="0" indent="0" justifyLastLine="0" shrinkToFit="0" readingOrder="0"/>
      <border diagonalUp="0" diagonalDown="0" outline="0">
        <left style="thin">
          <color theme="2"/>
        </left>
        <right style="thin">
          <color theme="2"/>
        </right>
        <top style="thin">
          <color theme="2"/>
        </top>
        <bottom style="thin">
          <color theme="2"/>
        </bottom>
      </border>
    </dxf>
    <dxf>
      <border outline="0">
        <bottom style="thin">
          <color theme="2"/>
        </bottom>
      </border>
    </dxf>
    <dxf>
      <font>
        <strike val="0"/>
        <outline val="0"/>
        <shadow val="0"/>
        <u val="none"/>
        <vertAlign val="baseline"/>
        <sz val="11"/>
        <color auto="1"/>
        <name val="Century Gothic"/>
        <family val="2"/>
        <scheme val="minor"/>
      </font>
      <alignment horizontal="general" vertical="top" textRotation="0" wrapText="0" indent="0" justifyLastLine="0" shrinkToFit="0" readingOrder="0"/>
    </dxf>
    <dxf>
      <font>
        <strike val="0"/>
        <outline val="0"/>
        <shadow val="0"/>
        <u val="none"/>
        <vertAlign val="baseline"/>
        <sz val="11"/>
        <color auto="1"/>
        <name val="Century Gothic"/>
        <family val="2"/>
        <scheme val="minor"/>
      </font>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ont>
        <strike val="0"/>
        <outline val="0"/>
        <shadow val="0"/>
        <u val="none"/>
        <vertAlign val="baseline"/>
        <sz val="11"/>
        <color auto="1"/>
        <name val="Century Gothic"/>
        <family val="2"/>
        <scheme val="minor"/>
      </font>
      <fill>
        <patternFill patternType="solid">
          <fgColor indexed="64"/>
          <bgColor theme="2"/>
        </patternFill>
      </fill>
      <alignment horizontal="general" vertical="top" textRotation="0" wrapText="0" indent="0" justifyLastLine="0" shrinkToFit="0" readingOrder="0"/>
    </dxf>
    <dxf>
      <font>
        <b val="0"/>
        <i val="0"/>
        <strike val="0"/>
        <condense val="0"/>
        <extend val="0"/>
        <outline val="0"/>
        <shadow val="0"/>
        <u val="none"/>
        <vertAlign val="baseline"/>
        <sz val="11"/>
        <color auto="1"/>
        <name val="Century Gothic"/>
        <family val="2"/>
        <scheme val="minor"/>
      </font>
      <alignment horizontal="general" vertical="top" textRotation="0" wrapText="0" indent="0" justifyLastLine="0" shrinkToFit="0" readingOrder="0"/>
      <border diagonalUp="0" diagonalDown="0">
        <left style="thin">
          <color theme="2"/>
        </left>
        <right style="thin">
          <color theme="2"/>
        </right>
        <top style="thin">
          <color theme="2"/>
        </top>
        <bottom style="thin">
          <color theme="2"/>
        </bottom>
        <vertical/>
        <horizontal/>
      </border>
    </dxf>
    <dxf>
      <font>
        <strike val="0"/>
        <outline val="0"/>
        <shadow val="0"/>
        <u val="none"/>
        <vertAlign val="baseline"/>
        <sz val="11"/>
        <color auto="1"/>
        <name val="Century Gothic"/>
        <family val="2"/>
        <scheme val="minor"/>
      </font>
      <alignment horizontal="general" vertical="top" textRotation="0" wrapText="0" indent="0" justifyLastLine="0" shrinkToFit="0" readingOrder="0"/>
      <border diagonalUp="0" diagonalDown="0" outline="0">
        <left style="thin">
          <color theme="2"/>
        </left>
        <right style="thin">
          <color theme="2"/>
        </right>
        <top style="thin">
          <color theme="2"/>
        </top>
        <bottom style="thin">
          <color theme="2"/>
        </bottom>
      </border>
    </dxf>
    <dxf>
      <font>
        <b val="0"/>
        <i val="0"/>
        <strike val="0"/>
        <condense val="0"/>
        <extend val="0"/>
        <outline val="0"/>
        <shadow val="0"/>
        <u val="none"/>
        <vertAlign val="baseline"/>
        <sz val="11"/>
        <color auto="1"/>
        <name val="Century Gothic"/>
        <family val="2"/>
        <scheme val="minor"/>
      </font>
      <alignment horizontal="general" vertical="top" textRotation="0" wrapText="0" indent="0" justifyLastLine="0" shrinkToFit="0" readingOrder="0"/>
      <border diagonalUp="0" diagonalDown="0">
        <left style="thin">
          <color theme="2"/>
        </left>
        <right style="thin">
          <color theme="2"/>
        </right>
        <top style="thin">
          <color theme="2"/>
        </top>
        <bottom style="thin">
          <color theme="2"/>
        </bottom>
        <vertical/>
        <horizontal/>
      </border>
    </dxf>
    <dxf>
      <font>
        <b val="0"/>
        <i val="0"/>
        <strike val="0"/>
        <condense val="0"/>
        <extend val="0"/>
        <outline val="0"/>
        <shadow val="0"/>
        <u val="none"/>
        <vertAlign val="baseline"/>
        <sz val="11"/>
        <color auto="1"/>
        <name val="Century Gothic"/>
        <family val="2"/>
        <scheme val="minor"/>
      </font>
      <alignment horizontal="general" vertical="top" textRotation="0" wrapText="0" indent="0" justifyLastLine="0" shrinkToFit="0" readingOrder="0"/>
      <border diagonalUp="0" diagonalDown="0">
        <left style="thin">
          <color theme="2"/>
        </left>
        <right style="thin">
          <color theme="2"/>
        </right>
        <top style="thin">
          <color theme="2"/>
        </top>
        <bottom style="thin">
          <color theme="2"/>
        </bottom>
        <vertical/>
        <horizontal/>
      </border>
    </dxf>
    <dxf>
      <font>
        <b val="0"/>
        <i val="0"/>
        <strike val="0"/>
        <condense val="0"/>
        <extend val="0"/>
        <outline val="0"/>
        <shadow val="0"/>
        <u val="none"/>
        <vertAlign val="baseline"/>
        <sz val="11"/>
        <color auto="1"/>
        <name val="Century Gothic"/>
        <family val="2"/>
        <scheme val="minor"/>
      </font>
      <alignment horizontal="general" vertical="top" textRotation="0" wrapText="0" indent="0" justifyLastLine="0" shrinkToFit="0" readingOrder="0"/>
      <border diagonalUp="0" diagonalDown="0">
        <left style="thin">
          <color theme="2"/>
        </left>
        <right style="thin">
          <color theme="2"/>
        </right>
        <top style="thin">
          <color theme="2"/>
        </top>
        <bottom style="thin">
          <color theme="2"/>
        </bottom>
        <vertical/>
        <horizontal/>
      </border>
    </dxf>
    <dxf>
      <font>
        <b val="0"/>
        <i val="0"/>
        <strike val="0"/>
        <condense val="0"/>
        <extend val="0"/>
        <outline val="0"/>
        <shadow val="0"/>
        <u val="none"/>
        <vertAlign val="baseline"/>
        <sz val="11"/>
        <color auto="1"/>
        <name val="Century Gothic"/>
        <family val="2"/>
        <scheme val="minor"/>
      </font>
      <alignment horizontal="general" vertical="top" textRotation="0" wrapText="0" indent="0" justifyLastLine="0" shrinkToFit="0" readingOrder="0"/>
      <border diagonalUp="0" diagonalDown="0">
        <left style="thin">
          <color theme="2"/>
        </left>
        <right style="thin">
          <color theme="2"/>
        </right>
        <top style="thin">
          <color theme="2"/>
        </top>
        <bottom style="thin">
          <color theme="2"/>
        </bottom>
        <vertical/>
        <horizontal/>
      </border>
    </dxf>
    <dxf>
      <font>
        <strike val="0"/>
        <outline val="0"/>
        <shadow val="0"/>
        <u val="none"/>
        <vertAlign val="baseline"/>
        <sz val="11"/>
        <color auto="1"/>
        <name val="Century Gothic"/>
        <family val="2"/>
        <scheme val="minor"/>
      </font>
      <alignment horizontal="general" vertical="top" textRotation="0" wrapText="0" indent="0" justifyLastLine="0" shrinkToFit="0" readingOrder="0"/>
      <border diagonalUp="0" diagonalDown="0" outline="0">
        <left style="thin">
          <color theme="2"/>
        </left>
        <right style="thin">
          <color theme="2"/>
        </right>
        <top style="thin">
          <color theme="2"/>
        </top>
        <bottom style="thin">
          <color theme="2"/>
        </bottom>
      </border>
    </dxf>
    <dxf>
      <border outline="0">
        <bottom style="thin">
          <color theme="2"/>
        </bottom>
      </border>
    </dxf>
    <dxf>
      <font>
        <strike val="0"/>
        <outline val="0"/>
        <shadow val="0"/>
        <u val="none"/>
        <vertAlign val="baseline"/>
        <sz val="11"/>
        <color auto="1"/>
        <name val="Century Gothic"/>
        <family val="2"/>
        <scheme val="minor"/>
      </font>
      <alignment horizontal="general" vertical="top" textRotation="0" wrapText="0" indent="0" justifyLastLine="0" shrinkToFit="0" readingOrder="0"/>
    </dxf>
    <dxf>
      <font>
        <strike val="0"/>
        <outline val="0"/>
        <shadow val="0"/>
        <u val="none"/>
        <vertAlign val="baseline"/>
        <sz val="11"/>
        <color auto="1"/>
        <name val="Century Gothic"/>
        <family val="2"/>
        <scheme val="minor"/>
      </font>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ont>
        <strike val="0"/>
        <outline val="0"/>
        <shadow val="0"/>
        <u val="none"/>
        <vertAlign val="baseline"/>
        <sz val="11"/>
        <color auto="1"/>
        <name val="Century Gothic"/>
        <family val="2"/>
        <scheme val="minor"/>
      </font>
      <fill>
        <patternFill patternType="solid">
          <fgColor indexed="64"/>
          <bgColor theme="2"/>
        </patternFill>
      </fill>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font>
        <b val="0"/>
        <i val="0"/>
        <strike val="0"/>
        <condense val="0"/>
        <extend val="0"/>
        <outline val="0"/>
        <shadow val="0"/>
        <u val="none"/>
        <vertAlign val="baseline"/>
        <sz val="11"/>
        <color auto="1"/>
        <name val="Century Gothic"/>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1"/>
        <color auto="1"/>
        <name val="Century Gothic"/>
        <family val="2"/>
        <scheme val="minor"/>
      </font>
      <alignment horizontal="general" vertical="top" textRotation="0" wrapText="1" indent="0" justifyLastLine="0" shrinkToFit="0" readingOrder="0"/>
    </dxf>
    <dxf>
      <font>
        <b val="0"/>
        <i val="0"/>
        <strike val="0"/>
        <condense val="0"/>
        <extend val="0"/>
        <outline val="0"/>
        <shadow val="0"/>
        <u val="none"/>
        <vertAlign val="baseline"/>
        <sz val="11"/>
        <color auto="1"/>
        <name val="Century Gothic"/>
        <family val="2"/>
        <scheme val="minor"/>
      </font>
      <alignment horizontal="general" vertical="top" textRotation="0" wrapText="0"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fgColor indexed="64"/>
          <bgColor theme="0"/>
        </patternFill>
      </fill>
    </dxf>
    <dxf>
      <fill>
        <patternFill>
          <fgColor indexed="64"/>
          <bgColor theme="0"/>
        </patternFill>
      </fill>
    </dxf>
    <dxf>
      <fill>
        <patternFill>
          <fgColor indexed="64"/>
          <bgColor theme="0"/>
        </patternFill>
      </fill>
    </dxf>
    <dxf>
      <fill>
        <patternFill>
          <fgColor indexed="64"/>
          <bgColor theme="0"/>
        </patternFill>
      </fill>
      <alignment horizontal="general" vertical="center" textRotation="0" wrapText="0" indent="0" justifyLastLine="0" shrinkToFit="0" readingOrder="0"/>
    </dxf>
    <dxf>
      <fill>
        <patternFill>
          <fgColor indexed="64"/>
          <bgColor theme="0"/>
        </patternFill>
      </fill>
    </dxf>
    <dxf>
      <fill>
        <patternFill>
          <fgColor indexed="64"/>
          <bgColor theme="3"/>
        </patternFill>
      </fill>
    </dxf>
    <dxf>
      <alignment horizontal="general" vertical="top" textRotation="0" wrapText="0" indent="0" justifyLastLine="0" shrinkToFit="0" readingOrder="0"/>
    </dxf>
    <dxf>
      <alignment horizontal="general" vertical="top" textRotation="0" wrapText="1" indent="0" justifyLastLine="0" shrinkToFit="0" readingOrder="0"/>
    </dxf>
    <dxf>
      <alignment horizontal="general" vertical="top" textRotation="0" wrapText="0" indent="0" justifyLastLine="0" shrinkToFit="0" readingOrder="0"/>
      <border diagonalUp="0" diagonalDown="0">
        <left/>
        <right style="thin">
          <color theme="3"/>
        </right>
        <top/>
        <bottom/>
        <vertical/>
        <horizontal/>
      </border>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fill>
        <patternFill>
          <bgColor theme="8" tint="0.79998168889431442"/>
        </patternFill>
      </fill>
    </dxf>
    <dxf>
      <font>
        <color rgb="FF006100"/>
      </font>
      <fill>
        <patternFill>
          <bgColor rgb="FFC6EFCE"/>
        </patternFill>
      </fill>
    </dxf>
    <dxf>
      <font>
        <color auto="1"/>
      </font>
      <fill>
        <patternFill>
          <bgColor rgb="FFC6EFCE"/>
        </patternFill>
      </fill>
    </dxf>
    <dxf>
      <font>
        <color auto="1"/>
      </font>
      <fill>
        <patternFill>
          <fgColor theme="2" tint="0.79998168889431442"/>
          <bgColor theme="5" tint="0.79995117038483843"/>
        </patternFill>
      </fill>
    </dxf>
    <dxf>
      <fill>
        <patternFill>
          <bgColor rgb="FFFDE9D9"/>
        </patternFill>
      </fill>
    </dxf>
    <dxf>
      <fill>
        <patternFill>
          <bgColor theme="5" tint="0.79998168889431442"/>
        </patternFill>
      </fill>
    </dxf>
    <dxf>
      <font>
        <color rgb="FF006100"/>
      </font>
      <fill>
        <patternFill>
          <bgColor rgb="FFC6EFCE"/>
        </patternFill>
      </fill>
    </dxf>
    <dxf>
      <font>
        <color rgb="FF9C0006"/>
      </font>
      <fill>
        <patternFill>
          <bgColor rgb="FFFFC7CE"/>
        </patternFill>
      </fill>
    </dxf>
    <dxf>
      <fill>
        <patternFill>
          <bgColor theme="8" tint="0.79998168889431442"/>
        </patternFill>
      </fill>
    </dxf>
    <dxf>
      <font>
        <color rgb="FF006100"/>
      </font>
      <fill>
        <patternFill>
          <bgColor rgb="FFC6EFCE"/>
        </patternFill>
      </fill>
    </dxf>
  </dxfs>
  <tableStyles count="0" defaultTableStyle="TableStyleMedium2" defaultPivotStyle="PivotStyleLight16"/>
  <colors>
    <mruColors>
      <color rgb="FFFDE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3</xdr:col>
      <xdr:colOff>3016249</xdr:colOff>
      <xdr:row>13</xdr:row>
      <xdr:rowOff>0</xdr:rowOff>
    </xdr:from>
    <xdr:to>
      <xdr:col>4</xdr:col>
      <xdr:colOff>2169584</xdr:colOff>
      <xdr:row>17</xdr:row>
      <xdr:rowOff>61221</xdr:rowOff>
    </xdr:to>
    <xdr:pic>
      <xdr:nvPicPr>
        <xdr:cNvPr id="2" name="Picture 1">
          <a:extLst>
            <a:ext uri="{FF2B5EF4-FFF2-40B4-BE49-F238E27FC236}">
              <a16:creationId xmlns:a16="http://schemas.microsoft.com/office/drawing/2014/main" id="{F172B2FD-9B5F-4431-94BA-417B96AD88D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682999" y="2336800"/>
          <a:ext cx="2169585" cy="747021"/>
        </a:xfrm>
        <a:prstGeom prst="rect">
          <a:avLst/>
        </a:prstGeom>
        <a:solidFill>
          <a:schemeClr val="tx2"/>
        </a:solid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18</xdr:row>
      <xdr:rowOff>0</xdr:rowOff>
    </xdr:from>
    <xdr:to>
      <xdr:col>21</xdr:col>
      <xdr:colOff>635000</xdr:colOff>
      <xdr:row>47</xdr:row>
      <xdr:rowOff>95250</xdr:rowOff>
    </xdr:to>
    <xdr:pic>
      <xdr:nvPicPr>
        <xdr:cNvPr id="2" name="Picture 1">
          <a:extLst>
            <a:ext uri="{FF2B5EF4-FFF2-40B4-BE49-F238E27FC236}">
              <a16:creationId xmlns:a16="http://schemas.microsoft.com/office/drawing/2014/main" id="{DD7FC98D-7DEC-1A98-0812-5A74D178C5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3050" y="2990850"/>
          <a:ext cx="13944600" cy="5067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47</xdr:row>
      <xdr:rowOff>0</xdr:rowOff>
    </xdr:from>
    <xdr:to>
      <xdr:col>21</xdr:col>
      <xdr:colOff>635000</xdr:colOff>
      <xdr:row>78</xdr:row>
      <xdr:rowOff>82550</xdr:rowOff>
    </xdr:to>
    <xdr:pic>
      <xdr:nvPicPr>
        <xdr:cNvPr id="3" name="Picture 2">
          <a:extLst>
            <a:ext uri="{FF2B5EF4-FFF2-40B4-BE49-F238E27FC236}">
              <a16:creationId xmlns:a16="http://schemas.microsoft.com/office/drawing/2014/main" id="{64413C2A-4E81-8BB2-5394-1786B2475F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3050" y="7962900"/>
          <a:ext cx="13944600" cy="5403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6517476-99EE-4E01-AA63-F80036AF7A9B}" name="Table1" displayName="Table1" ref="C22:F28" totalsRowShown="0" headerRowDxfId="136" dataDxfId="135">
  <autoFilter ref="C22:F28" xr:uid="{E6517476-99EE-4E01-AA63-F80036AF7A9B}"/>
  <tableColumns count="4">
    <tableColumn id="1" xr3:uid="{CB2D3741-82A8-47CF-8718-65F06B893006}" name="National Organisational Competency" dataDxfId="134"/>
    <tableColumn id="2" xr3:uid="{B043BDF3-6007-401B-9BBE-49108F055CDB}" name="Current level" dataDxfId="133"/>
    <tableColumn id="3" xr3:uid="{153813F6-BCC9-4F7D-A399-9B5AD6F119EB}" name="Meeting some criteria of another level?" dataDxfId="132"/>
    <tableColumn id="4" xr3:uid="{CC6F7A8E-A0EE-422B-88D1-A535E3D4E5DE}" name="Number of criteria left to meet for outstanding" dataDxfId="131"/>
  </tableColumns>
  <tableStyleInfo name="TableStyleLight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00D5E1C-3208-43A6-9DD9-42FE5BEB2A02}" name="Table257" displayName="Table257" ref="C66:H71" totalsRowShown="0" headerRowDxfId="72">
  <autoFilter ref="C66:H71" xr:uid="{500D5E1C-3208-43A6-9DD9-42FE5BEB2A02}"/>
  <tableColumns count="6">
    <tableColumn id="3" xr3:uid="{4DEBDE24-8330-417F-816F-987D50AC2D5E}" name="Level" dataDxfId="71"/>
    <tableColumn id="1" xr3:uid="{DD47F657-6EE1-4AF3-9831-257F2BCECC5D}" name="Criteria" dataDxfId="70"/>
    <tableColumn id="2" xr3:uid="{E35CB5F8-C9D8-41BD-A5E0-B6291D573C47}" name="Status" dataDxfId="69"/>
    <tableColumn id="6" xr3:uid="{B1DFBB46-57F4-4A80-95AC-2BADF09EF2C1}" name="Evidence base for status" dataDxfId="68"/>
    <tableColumn id="4" xr3:uid="{4A5818E1-6194-4B60-A2E8-F467E1CD321D}" name="If criteria is not yet met, is there a plan in place to meet it?" dataDxfId="67"/>
    <tableColumn id="5" xr3:uid="{F132F9BC-F876-4C60-9A6F-7670684317B1}" name="Comments" dataDxfId="66"/>
  </tableColumns>
  <tableStyleInfo name="TableStyleLight17"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22119CC-95A1-4B5B-A570-8A578817BA48}" name="Table368" displayName="Table368" ref="C75:I78" totalsRowShown="0" headerRowDxfId="65" dataDxfId="64" tableBorderDxfId="63">
  <autoFilter ref="C75:I78" xr:uid="{522119CC-95A1-4B5B-A570-8A578817BA48}"/>
  <tableColumns count="7">
    <tableColumn id="1" xr3:uid="{B56140D9-BF02-413C-A6DD-94AA51D19103}" name="Level" dataDxfId="62"/>
    <tableColumn id="4" xr3:uid="{35EE1897-215C-4E72-A0DD-92A1D9156671}" name="Total number of criteria" dataDxfId="61">
      <calculatedColumnFormula>COUNTIF($C$42:$C$45,"Developing")</calculatedColumnFormula>
    </tableColumn>
    <tableColumn id="3" xr3:uid="{51335100-D245-4C9A-91A3-AD9142F6FE04}" name="Number of criteria met" dataDxfId="60"/>
    <tableColumn id="5" xr3:uid="{5204D3BA-A115-4A9A-AF81-959D418D3BB2}" name="Number criteria left to meet" dataDxfId="59">
      <calculatedColumnFormula>Table368[[#This Row],[Total number of criteria]]-Table368[[#This Row],[Number of criteria met]]</calculatedColumnFormula>
    </tableColumn>
    <tableColumn id="6" xr3:uid="{2E86B288-7B4A-4EFB-8A84-B7F10C3131CD}" name="Met all of the criteria?" dataDxfId="58">
      <calculatedColumnFormula>IF($F76=0,"Yes","No")</calculatedColumnFormula>
    </tableColumn>
    <tableColumn id="2" xr3:uid="{3F9B9089-4434-4A06-965D-6A3D01DBE14D}" name="Met some of the criteria?" dataDxfId="57">
      <calculatedColumnFormula>IF(AND($F76&gt;0,$E76&gt;0),"Yes","No")</calculatedColumnFormula>
    </tableColumn>
    <tableColumn id="8" xr3:uid="{5EB49099-6B50-40B1-8A2E-5A410A55F569}" name="Met none of the criteria?" dataDxfId="56">
      <calculatedColumnFormula>IF(E76=0,"Yes","No")</calculatedColumnFormula>
    </tableColumn>
  </tableColumns>
  <tableStyleInfo name="TableStyleMedium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761048A4-CA65-4150-8DEA-A8F70B33E0AC}" name="Table2579" displayName="Table2579" ref="C92:H96" totalsRowShown="0" headerRowDxfId="55">
  <autoFilter ref="C92:H96" xr:uid="{761048A4-CA65-4150-8DEA-A8F70B33E0AC}"/>
  <tableColumns count="6">
    <tableColumn id="3" xr3:uid="{942903A9-A0A9-44F9-A8C7-78449D9E6820}" name="Level" dataDxfId="54"/>
    <tableColumn id="1" xr3:uid="{B6C7E489-EF6E-433E-A8E2-61F74EDCCEB3}" name="Criteria" dataDxfId="53"/>
    <tableColumn id="2" xr3:uid="{8B65F03A-ABD4-4688-B570-DD2376790F93}" name="Status" dataDxfId="52"/>
    <tableColumn id="6" xr3:uid="{833107F3-ED55-4F18-A3F7-C1540EA1800D}" name="Evidence base for status" dataDxfId="51"/>
    <tableColumn id="4" xr3:uid="{0BC87689-F0C0-4691-A96D-658784F08733}" name="If criteria is not yet met, is there a plan in place to meet it?" dataDxfId="50"/>
    <tableColumn id="5" xr3:uid="{3E1DC164-9808-4D8E-9B2D-380D4FC3F08F}" name="Comments" dataDxfId="49"/>
  </tableColumns>
  <tableStyleInfo name="TableStyleLight17"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2CD4A911-6B74-47CB-B395-E14C5934411B}" name="Table36810" displayName="Table36810" ref="C100:I103" totalsRowShown="0" headerRowDxfId="48" dataDxfId="47" tableBorderDxfId="46">
  <autoFilter ref="C100:I103" xr:uid="{2CD4A911-6B74-47CB-B395-E14C5934411B}"/>
  <tableColumns count="7">
    <tableColumn id="1" xr3:uid="{9137C031-4CDE-4FC8-9995-7DE288966039}" name="Level" dataDxfId="45"/>
    <tableColumn id="4" xr3:uid="{A0683422-5DBB-417E-81AC-78E0A2AC2B68}" name="Total number of criteria" dataDxfId="44">
      <calculatedColumnFormula>COUNTIF($C$42:$C$45,"Developing")</calculatedColumnFormula>
    </tableColumn>
    <tableColumn id="3" xr3:uid="{B866D9C5-D7F5-4C9F-9F92-51B0BAEB76DC}" name="Number of criteria met" dataDxfId="43"/>
    <tableColumn id="5" xr3:uid="{67645D50-709E-4451-97E9-C645B2DCADFC}" name="Number criteria left to meet" dataDxfId="42">
      <calculatedColumnFormula>Table36810[[#This Row],[Total number of criteria]]-Table36810[[#This Row],[Number of criteria met]]</calculatedColumnFormula>
    </tableColumn>
    <tableColumn id="6" xr3:uid="{66B17603-832C-4695-88C0-038B4A966836}" name="Met all of the criteria?" dataDxfId="41">
      <calculatedColumnFormula>IF($F101=0,"Yes","No")</calculatedColumnFormula>
    </tableColumn>
    <tableColumn id="2" xr3:uid="{AFA1759E-58D5-42F7-8B5F-5C82D3A295D7}" name="Met some of the criteria?" dataDxfId="40">
      <calculatedColumnFormula>IF(AND($F101&gt;0,$E101&gt;0),"Yes","No")</calculatedColumnFormula>
    </tableColumn>
    <tableColumn id="8" xr3:uid="{FAF57D2E-4AD3-47CE-A4FA-0D866683009F}" name="Met none of the criteria?" dataDxfId="39">
      <calculatedColumnFormula>IF(E101=0,"Yes","No")</calculatedColumnFormula>
    </tableColumn>
  </tableColumns>
  <tableStyleInfo name="TableStyleMedium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C4392E9E-1298-4769-A054-C47AC15F06DD}" name="Table257911" displayName="Table257911" ref="C117:H123" totalsRowShown="0" headerRowDxfId="38">
  <autoFilter ref="C117:H123" xr:uid="{C4392E9E-1298-4769-A054-C47AC15F06DD}"/>
  <tableColumns count="6">
    <tableColumn id="3" xr3:uid="{C54DEAE3-6A7C-4E51-BC24-44ECB14A5941}" name="Level" dataDxfId="37"/>
    <tableColumn id="1" xr3:uid="{1E60C7D4-69EB-41A2-8E25-2AC263E0BD18}" name="Criteria" dataDxfId="36"/>
    <tableColumn id="2" xr3:uid="{7548C025-428A-478A-9DFB-A31940109954}" name="Status" dataDxfId="35"/>
    <tableColumn id="6" xr3:uid="{1FE8257B-E36B-465A-ABC2-1E410FE6BA3D}" name="Evidence base for status" dataDxfId="34"/>
    <tableColumn id="4" xr3:uid="{14410E2B-1A29-45C5-A15A-13E5397ADBA7}" name="If criteria is not yet met, is there a plan in place to meet it?" dataDxfId="33"/>
    <tableColumn id="5" xr3:uid="{8651D76B-1446-4987-88B4-38B64A166481}" name="Comments" dataDxfId="32"/>
  </tableColumns>
  <tableStyleInfo name="TableStyleLight17"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32EE379-E63A-4DCF-AD5F-55A2AD4EBBAC}" name="Table3681012" displayName="Table3681012" ref="C127:I130" totalsRowShown="0" headerRowDxfId="31" dataDxfId="30" tableBorderDxfId="29">
  <autoFilter ref="C127:I130" xr:uid="{032EE379-E63A-4DCF-AD5F-55A2AD4EBBAC}"/>
  <tableColumns count="7">
    <tableColumn id="1" xr3:uid="{29049C4A-384F-46AF-880E-F053846EE69D}" name="Level" dataDxfId="28"/>
    <tableColumn id="4" xr3:uid="{9E41EF0F-A095-4C44-84AD-378184B73787}" name="Total number of criteria" dataDxfId="27">
      <calculatedColumnFormula>COUNTIF($C$42:$C$45,"Developing")</calculatedColumnFormula>
    </tableColumn>
    <tableColumn id="3" xr3:uid="{69B21AA4-0C8F-46F7-BC26-8C683EF0D7C6}" name="Number of criteria met" dataDxfId="26"/>
    <tableColumn id="5" xr3:uid="{8E7BEB1F-7CAC-49FB-9B3C-6FD43719DF9C}" name="Number criteria left to meet" dataDxfId="25">
      <calculatedColumnFormula>Table3681012[[#This Row],[Total number of criteria]]-Table3681012[[#This Row],[Number of criteria met]]</calculatedColumnFormula>
    </tableColumn>
    <tableColumn id="6" xr3:uid="{4D5ECC0C-B2C0-4E19-8C1C-A3B7F2D61678}" name="Met all of the criteria?" dataDxfId="24">
      <calculatedColumnFormula>IF($F128=0,"Yes","No")</calculatedColumnFormula>
    </tableColumn>
    <tableColumn id="2" xr3:uid="{5945C085-F673-4D06-AA5A-E3E6044324F3}" name="Met some of the criteria?" dataDxfId="23">
      <calculatedColumnFormula>IF(AND($F128&gt;0,$E128&gt;0),"Yes","No")</calculatedColumnFormula>
    </tableColumn>
    <tableColumn id="8" xr3:uid="{914B9AE3-E82E-4CDB-A5E1-C457F6296A00}" name="Met none of the criteria?" dataDxfId="22">
      <calculatedColumnFormula>IF(E128=0,"Yes","No")</calculatedColumnFormula>
    </tableColumn>
  </tableColumns>
  <tableStyleInfo name="TableStyleMedium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A9CAAB3-3AE7-4708-A64E-D80F70513FF0}" name="Table25791113" displayName="Table25791113" ref="C144:H148" totalsRowShown="0" headerRowDxfId="21">
  <autoFilter ref="C144:H148" xr:uid="{0A9CAAB3-3AE7-4708-A64E-D80F70513FF0}"/>
  <tableColumns count="6">
    <tableColumn id="3" xr3:uid="{E2A664D7-7918-4708-8064-19424F651793}" name="Level" dataDxfId="20"/>
    <tableColumn id="1" xr3:uid="{F8237067-D09C-4FF8-A522-9BB19FE77535}" name="Criteria" dataDxfId="19"/>
    <tableColumn id="2" xr3:uid="{AF0D23B2-0170-4D96-99A8-6EEF0B856030}" name="Status" dataDxfId="18"/>
    <tableColumn id="6" xr3:uid="{DDA5F6FD-5E9B-4F23-8105-0FEC3AF66C96}" name="Evidence base for status" dataDxfId="17"/>
    <tableColumn id="4" xr3:uid="{64227DE0-F932-4434-8344-AF0E90744D7C}" name="If criteria is not yet met, is there a plan in place to meet it?" dataDxfId="16"/>
    <tableColumn id="5" xr3:uid="{45BB4D83-D430-4653-93E1-2DFC8E85C973}" name="Comments" dataDxfId="15"/>
  </tableColumns>
  <tableStyleInfo name="TableStyleLight17"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B1F3ED05-B3B8-44B8-BF23-69A0E6CDD01D}" name="Table368101214" displayName="Table368101214" ref="C152:I155" totalsRowShown="0" headerRowDxfId="14" dataDxfId="13" tableBorderDxfId="12">
  <autoFilter ref="C152:I155" xr:uid="{B1F3ED05-B3B8-44B8-BF23-69A0E6CDD01D}"/>
  <tableColumns count="7">
    <tableColumn id="1" xr3:uid="{332AD449-14FA-4798-89C2-E32060289079}" name="Level" dataDxfId="11"/>
    <tableColumn id="4" xr3:uid="{122328F7-0906-49F4-8F53-588DD6E60226}" name="Total number of criteria" dataDxfId="10">
      <calculatedColumnFormula>COUNTIF($C$42:$C$45,"Developing")</calculatedColumnFormula>
    </tableColumn>
    <tableColumn id="3" xr3:uid="{DAA984E9-23C3-4E54-8065-4FE11DE5176F}" name="Number of criteria met" dataDxfId="9"/>
    <tableColumn id="5" xr3:uid="{8B23C4DB-D4B8-40B6-890A-BD2FE43A03D1}" name="Number criteria left to meet" dataDxfId="8">
      <calculatedColumnFormula>Table368101214[[#This Row],[Total number of criteria]]-Table368101214[[#This Row],[Number of criteria met]]</calculatedColumnFormula>
    </tableColumn>
    <tableColumn id="6" xr3:uid="{EEF75428-5B8E-492C-A960-651A15A82E7F}" name="Met all of the criteria?" dataDxfId="7">
      <calculatedColumnFormula>IF($F153=0,"Yes","No")</calculatedColumnFormula>
    </tableColumn>
    <tableColumn id="2" xr3:uid="{5ADFE19A-7ACB-4583-9FCE-526C8989F3CD}" name="Met some of the criteria?" dataDxfId="6">
      <calculatedColumnFormula>IF(AND($F153&gt;0,$E153&gt;0),"Yes","No")</calculatedColumnFormula>
    </tableColumn>
    <tableColumn id="8" xr3:uid="{9C6B4760-5B72-4AF1-AD51-A8256F15C5E1}" name="Met none of the criteria?" dataDxfId="5">
      <calculatedColumnFormula>IF(E153=0,"Yes","No")</calculatedColumnFormula>
    </tableColumn>
  </tableColumns>
  <tableStyleInfo name="TableStyleMedium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87029151-11A3-4EE2-80F9-DA02230566BC}" name="Table18" displayName="Table18" ref="C27:E30" totalsRowShown="0" headerRowDxfId="4" dataDxfId="3">
  <autoFilter ref="C27:E30" xr:uid="{87029151-11A3-4EE2-80F9-DA02230566BC}"/>
  <tableColumns count="3">
    <tableColumn id="1" xr3:uid="{C52CB7AB-F4D9-40F2-A1FD-D5DD6105B208}" name="Questions to consider" dataDxfId="2"/>
    <tableColumn id="2" xr3:uid="{C18E844B-056A-44D7-A425-0A8E4F528C61}" name="Response" dataDxfId="1"/>
    <tableColumn id="3" xr3:uid="{50C97899-9E19-4F80-B8F1-D8C9EE42748B}" name="Commentary " dataDxfId="0"/>
  </tableColumns>
  <tableStyleInfo name="TableStyleMedium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E2B4EDB8-5B63-4A92-B9F6-129C4E7B2E11}" name="Table15" displayName="Table15" ref="B8:D18" totalsRowShown="0" headerRowDxfId="130">
  <autoFilter ref="B8:D18" xr:uid="{E2B4EDB8-5B63-4A92-B9F6-129C4E7B2E11}"/>
  <tableColumns count="3">
    <tableColumn id="1" xr3:uid="{F2EED6FE-C93D-4648-B85B-793E027BF67F}" name="#" dataDxfId="129"/>
    <tableColumn id="2" xr3:uid="{1C8D4599-5F11-4A97-BAF1-FC6C989F997A}" name="Requirement Summary" dataDxfId="128"/>
    <tableColumn id="3" xr3:uid="{AB83A26F-E553-40B0-A764-79226ED1A72F}" name="Action needed to meet criteria" dataDxfId="127">
      <calculatedColumnFormula array="1">_xlfn.IFS('PCREF Part 1'!$D9="Yes","Requirement met - no action",'PCREF Part 1'!$D9="No",'PCREF Part 1'!$F9,'PCREF Part 1'!$D9="","")</calculatedColumnFormula>
    </tableColumn>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B41DAC4-56C1-4393-B698-4C475D65B0FE}" name="Table19" displayName="Table19" ref="B32:E36" totalsRowShown="0" headerRowDxfId="126" dataDxfId="125">
  <autoFilter ref="B32:E36" xr:uid="{0B41DAC4-56C1-4393-B698-4C475D65B0FE}"/>
  <tableColumns count="4">
    <tableColumn id="1" xr3:uid="{AFA971EC-35E3-4304-AEBF-C51671714314}" name="#" dataDxfId="124"/>
    <tableColumn id="2" xr3:uid="{46EED158-C25D-4C16-95A3-BE366421C4C8}" name="Category" dataDxfId="123"/>
    <tableColumn id="3" xr3:uid="{A1DBBDC7-9727-4F64-8395-D0AEA43950D7}" name="Requirement" dataDxfId="122"/>
    <tableColumn id="4" xr3:uid="{5A701003-5012-42AB-91ED-D3F7B940B80D}" name="Action needed to meet criteria" dataDxfId="121">
      <calculatedColumnFormula array="1">_xlfn.IFS('PCREF Part 3'!$E16="Yes","Requirement met - no action",'PCREF Part 3'!$E16="No",'PCREF Part 3'!$G16,'PCREF Part 3'!$E16="","")</calculatedColumnFormula>
    </tableColumn>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8613969F-55E6-46DE-BB2F-9DF37CDD7B23}" name="Table14" displayName="Table14" ref="B8:H18" totalsRowShown="0" headerRowDxfId="120" dataDxfId="119">
  <autoFilter ref="B8:H18" xr:uid="{8613969F-55E6-46DE-BB2F-9DF37CDD7B23}"/>
  <tableColumns count="7">
    <tableColumn id="1" xr3:uid="{80D79C0D-38F9-40A7-88A3-D3B64B48593E}" name="#" dataDxfId="118"/>
    <tableColumn id="2" xr3:uid="{3AF86CC4-CA8F-4E7F-89BC-FA15E4B686CA}" name="Requirement" dataDxfId="117"/>
    <tableColumn id="3" xr3:uid="{9E10D5FE-D118-4407-AFFB-81E4333E1BE3}" name="Requirement met?" dataDxfId="116"/>
    <tableColumn id="4" xr3:uid="{12D34C2A-46D6-44C9-8A93-732BD8063F1C}" name="Evidence" dataDxfId="115"/>
    <tableColumn id="5" xr3:uid="{00156B9B-981F-41A7-A80F-8A25585ABA86}" name="Action required to meet requirement" dataDxfId="114"/>
    <tableColumn id="7" xr3:uid="{20C52004-7025-442F-9B45-A5B5C7E2A981}" name="Comments" dataDxfId="113"/>
    <tableColumn id="6" xr3:uid="{5D7E4797-7310-4098-B157-BAB504799C04}" name="Link to guidance" dataDxfId="112"/>
  </tableColumns>
  <tableStyleInfo name="TableStyleMedium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24563780-D171-4D8A-AD4E-253EAE3D5C98}" name="Table17" displayName="Table17" ref="B22:E28" totalsRowShown="0" headerRowDxfId="111">
  <autoFilter ref="B22:E28" xr:uid="{24563780-D171-4D8A-AD4E-253EAE3D5C98}"/>
  <tableColumns count="4">
    <tableColumn id="1" xr3:uid="{F48AAFBB-DABD-4FD6-B68D-DB6C6E3F9D9C}" name="ID" dataDxfId="110"/>
    <tableColumn id="2" xr3:uid="{3B1D1C07-8A5D-41D7-96E4-B60E0401C0C6}" name="Data requirement" dataDxfId="109"/>
    <tableColumn id="3" xr3:uid="{DC1BF365-0D22-4178-9EBB-962BBDDADAF2}" name="Requirement met?" dataDxfId="108"/>
    <tableColumn id="4" xr3:uid="{F4A719BC-4CAA-4F8F-B94B-F68F793C03C7}" name="Evidence" dataDxfId="107"/>
  </tableColumns>
  <tableStyleInfo name="TableStyleMedium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26F5827-E1A5-4146-B7D8-92C75B31199A}" name="Table2" displayName="Table2" ref="C14:H20" totalsRowShown="0" headerRowDxfId="106">
  <autoFilter ref="C14:H20" xr:uid="{626F5827-E1A5-4146-B7D8-92C75B31199A}"/>
  <tableColumns count="6">
    <tableColumn id="3" xr3:uid="{8A4C956B-74CB-4C8E-89CB-24CA7F645FF9}" name="Level" dataDxfId="105"/>
    <tableColumn id="1" xr3:uid="{D5C28355-DC7D-4AB1-A301-BF16603DAB36}" name="Criteria" dataDxfId="104"/>
    <tableColumn id="2" xr3:uid="{C0DAE3B5-3FEE-4E0E-804B-85036A84EA9D}" name="Status" dataDxfId="103"/>
    <tableColumn id="6" xr3:uid="{5C8CEB9B-546E-475F-B2B3-A001BC3FFE59}" name="Evidence base for status" dataDxfId="102"/>
    <tableColumn id="4" xr3:uid="{6BBFA7A4-3B3D-47A3-934F-790C01577BC7}" name="If criteria is not yet met, is there a plan in place to meet it?" dataDxfId="101"/>
    <tableColumn id="5" xr3:uid="{07E4E30E-646C-418E-B830-88C9318DB335}" name="Comments" dataDxfId="100"/>
  </tableColumns>
  <tableStyleInfo name="TableStyleLight17"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A842959-9812-4181-B479-764A9880AF5C}" name="Table3" displayName="Table3" ref="C24:I27" totalsRowShown="0" headerRowDxfId="99" dataDxfId="98" tableBorderDxfId="97">
  <autoFilter ref="C24:I27" xr:uid="{EA842959-9812-4181-B479-764A9880AF5C}"/>
  <tableColumns count="7">
    <tableColumn id="1" xr3:uid="{0C2CD37C-675E-4370-A600-23C2A4C49C93}" name="Level" dataDxfId="96"/>
    <tableColumn id="4" xr3:uid="{AD8D98D2-CD96-4128-9FA5-806CB4CB6CE1}" name="Total number of criteria" dataDxfId="95"/>
    <tableColumn id="3" xr3:uid="{710A5205-B6BD-44EF-9879-4D45F995B855}" name="Number of criteria met" dataDxfId="94"/>
    <tableColumn id="5" xr3:uid="{4F1D0C9B-CC80-461A-BBB6-A00D73ECA2DD}" name="Number criteria left to meet" dataDxfId="93"/>
    <tableColumn id="6" xr3:uid="{F47DF45B-4089-4ACA-B215-7690BB36548A}" name="Met all of the criteria?" dataDxfId="92"/>
    <tableColumn id="2" xr3:uid="{B700ECF2-21B8-44A1-94E3-26602AA04790}" name="Met some of the criteria?" dataDxfId="91"/>
    <tableColumn id="8" xr3:uid="{425EDD6F-7EB6-4D3E-BBB5-BBE99D117D12}" name="Met none of the criteria?" dataDxfId="90"/>
  </tableColumns>
  <tableStyleInfo name="TableStyleMedium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64FF666-23B0-4915-932B-986BF49A511F}" name="Table25" displayName="Table25" ref="C41:H45" totalsRowShown="0" headerRowDxfId="89">
  <autoFilter ref="C41:H45" xr:uid="{264FF666-23B0-4915-932B-986BF49A511F}"/>
  <tableColumns count="6">
    <tableColumn id="3" xr3:uid="{4927A5CC-47A1-4FCB-99DF-D8D120D16DD5}" name="Level" dataDxfId="88"/>
    <tableColumn id="1" xr3:uid="{B5B1C262-543F-49F5-B6F0-3EA7D0EE8E06}" name="Criteria" dataDxfId="87"/>
    <tableColumn id="2" xr3:uid="{2859E786-563B-46A0-A87A-79F96DD65A5B}" name="Status" dataDxfId="86"/>
    <tableColumn id="6" xr3:uid="{087915B1-8FCB-4511-AAF3-76C2DB1242C0}" name="Evidence base for status" dataDxfId="85"/>
    <tableColumn id="4" xr3:uid="{E36BCF1A-A9B8-4C4A-ACCC-5C38FB352664}" name="If criteria is not yet met, is there a plan in place to meet it?" dataDxfId="84"/>
    <tableColumn id="5" xr3:uid="{0B31E3F0-A67B-4C89-9B7B-CE228D817743}" name="Comments" dataDxfId="83"/>
  </tableColumns>
  <tableStyleInfo name="TableStyleLight17"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39B6DE1-85B9-4B6C-82D2-41AA85D0EE89}" name="Table36" displayName="Table36" ref="C49:I52" totalsRowShown="0" headerRowDxfId="82" dataDxfId="81" tableBorderDxfId="80">
  <autoFilter ref="C49:I52" xr:uid="{139B6DE1-85B9-4B6C-82D2-41AA85D0EE89}"/>
  <tableColumns count="7">
    <tableColumn id="1" xr3:uid="{8550A581-DF9F-4FCD-A60F-51C0AF15F9EF}" name="Level" dataDxfId="79"/>
    <tableColumn id="4" xr3:uid="{B24A3537-8BB1-465F-BB49-6A6A628EF2F6}" name="Total number of criteria" dataDxfId="78">
      <calculatedColumnFormula>COUNTIF($C$42:$C$45,"Developing")</calculatedColumnFormula>
    </tableColumn>
    <tableColumn id="3" xr3:uid="{C5468C50-2DBE-4A08-A2E1-8E353DD2BA83}" name="Number of criteria met" dataDxfId="77"/>
    <tableColumn id="5" xr3:uid="{3ED69B8C-4BD3-4302-BA89-3C068C8B9407}" name="Number criteria left to meet" dataDxfId="76">
      <calculatedColumnFormula>Table36[[#This Row],[Total number of criteria]]-Table36[[#This Row],[Number of criteria met]]</calculatedColumnFormula>
    </tableColumn>
    <tableColumn id="6" xr3:uid="{2A38AD87-86DE-47C6-8EF2-1E81A0D55F2A}" name="Met all of the criteria?" dataDxfId="75">
      <calculatedColumnFormula>IF($F50=0,"Yes","No")</calculatedColumnFormula>
    </tableColumn>
    <tableColumn id="2" xr3:uid="{A7AC8F05-A360-4377-BE5C-19A6A2FA3CEA}" name="Met some of the criteria?" dataDxfId="74">
      <calculatedColumnFormula>IF(AND($F50&gt;0,$E50&gt;0),"Yes","No")</calculatedColumnFormula>
    </tableColumn>
    <tableColumn id="8" xr3:uid="{7B26C8F4-B9EC-44AE-9190-D46F9E9BBEE2}" name="Met none of the criteria?" dataDxfId="73">
      <calculatedColumnFormula>IF(E50=0,"Yes","No")</calculatedColumnFormula>
    </tableColumn>
  </tableColumns>
  <tableStyleInfo name="TableStyleMedium3" showFirstColumn="0" showLastColumn="0" showRowStripes="1" showColumnStripes="0"/>
</table>
</file>

<file path=xl/theme/theme1.xml><?xml version="1.0" encoding="utf-8"?>
<a:theme xmlns:a="http://schemas.openxmlformats.org/drawingml/2006/main" name="2020Delivery">
  <a:themeElements>
    <a:clrScheme name="The PSC v1">
      <a:dk1>
        <a:srgbClr val="3D454B"/>
      </a:dk1>
      <a:lt1>
        <a:srgbClr val="FFFFFF"/>
      </a:lt1>
      <a:dk2>
        <a:srgbClr val="1B1E56"/>
      </a:dk2>
      <a:lt2>
        <a:srgbClr val="FDDE7A"/>
      </a:lt2>
      <a:accent1>
        <a:srgbClr val="1B1E56"/>
      </a:accent1>
      <a:accent2>
        <a:srgbClr val="FDDE7A"/>
      </a:accent2>
      <a:accent3>
        <a:srgbClr val="065252"/>
      </a:accent3>
      <a:accent4>
        <a:srgbClr val="4C2C49"/>
      </a:accent4>
      <a:accent5>
        <a:srgbClr val="F65244"/>
      </a:accent5>
      <a:accent6>
        <a:srgbClr val="CCCDC1"/>
      </a:accent6>
      <a:hlink>
        <a:srgbClr val="484FC6"/>
      </a:hlink>
      <a:folHlink>
        <a:srgbClr val="1B1E56"/>
      </a:folHlink>
    </a:clrScheme>
    <a:fontScheme name="Century Gothic">
      <a:majorFont>
        <a:latin typeface="Century Gothic" panose="020F0302020204030204"/>
        <a:ea typeface=""/>
        <a:cs typeface=""/>
        <a:font script="Jpan" typeface="メイリオ"/>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entury Gothic" panose="020F03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bg1"/>
        </a:solidFill>
        <a:ln w="9525">
          <a:solidFill>
            <a:schemeClr val="tx1"/>
          </a:solidFill>
        </a:ln>
      </a:spPr>
      <a:bodyPr lIns="54000" tIns="36000" rIns="36000" bIns="36000" rtlCol="0" anchor="t" anchorCtr="0"/>
      <a:lstStyle>
        <a:defPPr marL="177800" indent="-177800" algn="l">
          <a:buClr>
            <a:schemeClr val="accent1"/>
          </a:buClr>
          <a:buFont typeface="Wingdings" panose="05000000000000000000" pitchFamily="2" charset="2"/>
          <a:buChar char="§"/>
          <a:defRPr sz="1400" dirty="0" smtClean="0">
            <a:solidFill>
              <a:schemeClr val="tx1"/>
            </a:solidFill>
          </a:defRPr>
        </a:defPPr>
      </a:lstStyle>
      <a:style>
        <a:lnRef idx="2">
          <a:schemeClr val="accent1">
            <a:shade val="50000"/>
          </a:schemeClr>
        </a:lnRef>
        <a:fillRef idx="1">
          <a:schemeClr val="accent1"/>
        </a:fillRef>
        <a:effectRef idx="0">
          <a:schemeClr val="accent1"/>
        </a:effectRef>
        <a:fontRef idx="minor">
          <a:schemeClr val="lt1"/>
        </a:fontRef>
      </a:style>
    </a:spDef>
    <a:lnDef>
      <a:spPr>
        <a:ln>
          <a:solidFill>
            <a:schemeClr val="tx1"/>
          </a:solidFill>
        </a:ln>
      </a:spPr>
      <a:bodyPr/>
      <a:lstStyle/>
      <a:style>
        <a:lnRef idx="1">
          <a:schemeClr val="accent1"/>
        </a:lnRef>
        <a:fillRef idx="0">
          <a:schemeClr val="accent1"/>
        </a:fillRef>
        <a:effectRef idx="0">
          <a:schemeClr val="accent1"/>
        </a:effectRef>
        <a:fontRef idx="minor">
          <a:schemeClr val="tx1"/>
        </a:fontRef>
      </a:style>
    </a:lnDef>
  </a:objectDefaults>
  <a:extraClrSchemeLst/>
  <a:extLst>
    <a:ext uri="{05A4C25C-085E-4340-85A3-A5531E510DB2}">
      <thm15:themeFamily xmlns:thm15="http://schemas.microsoft.com/office/thememl/2012/main" name="2020Delivery" id="{1857D91F-38D0-4479-B295-627403C3AFB9}" vid="{F3276E8C-ED61-488D-BEBF-D70AA945885F}"/>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2.bin"/><Relationship Id="rId4" Type="http://schemas.openxmlformats.org/officeDocument/2006/relationships/table" Target="../tables/table3.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ombudsman.org.uk/sites/default/files/NHS_Complaint_Standards_Summary_of_expectations_December_2022_Final.pdf" TargetMode="External"/><Relationship Id="rId2" Type="http://schemas.openxmlformats.org/officeDocument/2006/relationships/hyperlink" Target="https://access-data.learn-from-patient-safety-events.nhs.uk/" TargetMode="External"/><Relationship Id="rId1" Type="http://schemas.openxmlformats.org/officeDocument/2006/relationships/hyperlink" Target="https://www.england.nhs.uk/about/equality/equality-hub/patient-equalities-programme/equality-frameworks-and-information-standards/accessibleinfo/" TargetMode="External"/><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table" Target="../tables/table12.xml"/><Relationship Id="rId13" Type="http://schemas.openxmlformats.org/officeDocument/2006/relationships/table" Target="../tables/table17.xml"/><Relationship Id="rId3" Type="http://schemas.openxmlformats.org/officeDocument/2006/relationships/table" Target="../tables/table7.xml"/><Relationship Id="rId7" Type="http://schemas.openxmlformats.org/officeDocument/2006/relationships/table" Target="../tables/table11.xml"/><Relationship Id="rId12" Type="http://schemas.openxmlformats.org/officeDocument/2006/relationships/table" Target="../tables/table16.xml"/><Relationship Id="rId2" Type="http://schemas.openxmlformats.org/officeDocument/2006/relationships/table" Target="../tables/table6.xml"/><Relationship Id="rId1" Type="http://schemas.openxmlformats.org/officeDocument/2006/relationships/printerSettings" Target="../printerSettings/printerSettings5.bin"/><Relationship Id="rId6" Type="http://schemas.openxmlformats.org/officeDocument/2006/relationships/table" Target="../tables/table10.xml"/><Relationship Id="rId11" Type="http://schemas.openxmlformats.org/officeDocument/2006/relationships/table" Target="../tables/table15.xml"/><Relationship Id="rId5" Type="http://schemas.openxmlformats.org/officeDocument/2006/relationships/table" Target="../tables/table9.xml"/><Relationship Id="rId10" Type="http://schemas.openxmlformats.org/officeDocument/2006/relationships/table" Target="../tables/table14.xml"/><Relationship Id="rId4" Type="http://schemas.openxmlformats.org/officeDocument/2006/relationships/table" Target="../tables/table8.xml"/><Relationship Id="rId9" Type="http://schemas.openxmlformats.org/officeDocument/2006/relationships/table" Target="../tables/table13.xml"/></Relationships>
</file>

<file path=xl/worksheets/_rels/sheet6.xml.rels><?xml version="1.0" encoding="UTF-8" standalone="yes"?>
<Relationships xmlns="http://schemas.openxmlformats.org/package/2006/relationships"><Relationship Id="rId8" Type="http://schemas.openxmlformats.org/officeDocument/2006/relationships/hyperlink" Target="https://future.nhs.uk/connect.ti/MHOutcomes/grouphome" TargetMode="External"/><Relationship Id="rId13" Type="http://schemas.openxmlformats.org/officeDocument/2006/relationships/hyperlink" Target="https://www.england.nhs.uk/publication/implementing-routine-outcome-monitoring-in-specialist-mental-health-services/" TargetMode="External"/><Relationship Id="rId3" Type="http://schemas.openxmlformats.org/officeDocument/2006/relationships/hyperlink" Target="https://www.pointofcarefoundation.org.uk/resource/patient-family-centred-care-toolkit/" TargetMode="External"/><Relationship Id="rId7" Type="http://schemas.openxmlformats.org/officeDocument/2006/relationships/hyperlink" Target="https://tidesstudy.com/" TargetMode="External"/><Relationship Id="rId12" Type="http://schemas.openxmlformats.org/officeDocument/2006/relationships/hyperlink" Target="https://future.nhs.uk/MHOutcomes/view?objectID=12313936" TargetMode="External"/><Relationship Id="rId2" Type="http://schemas.openxmlformats.org/officeDocument/2006/relationships/hyperlink" Target="https://www.england.nhs.uk/publication/complaints-survey-data-entry-spreadsheet/" TargetMode="External"/><Relationship Id="rId16" Type="http://schemas.openxmlformats.org/officeDocument/2006/relationships/table" Target="../tables/table18.xml"/><Relationship Id="rId1" Type="http://schemas.openxmlformats.org/officeDocument/2006/relationships/hyperlink" Target="https://view.officeapps.live.com/op/view.aspx?src=https%3A%2F%2Fwww.england.nhs.uk%2Fwp-content%2Fuploads%2F2022%2F03%2FFriends-and-Family-Test-mental-health-data-January-2022.xlsm&amp;wdOrigin=BROWSELINK" TargetMode="External"/><Relationship Id="rId6" Type="http://schemas.openxmlformats.org/officeDocument/2006/relationships/hyperlink" Target="https://www.nhs.uk/nhs-services/hospitals/what-is-pals-patient-advice-and-liaison-service/" TargetMode="External"/><Relationship Id="rId11" Type="http://schemas.openxmlformats.org/officeDocument/2006/relationships/hyperlink" Target="https://www.reqol.org.uk/p/overview.html" TargetMode="External"/><Relationship Id="rId5" Type="http://schemas.openxmlformats.org/officeDocument/2006/relationships/hyperlink" Target="https://www.cqc.org.uk/publications/surveys/community-mental-health-survey" TargetMode="External"/><Relationship Id="rId15" Type="http://schemas.openxmlformats.org/officeDocument/2006/relationships/printerSettings" Target="../printerSettings/printerSettings6.bin"/><Relationship Id="rId10" Type="http://schemas.openxmlformats.org/officeDocument/2006/relationships/hyperlink" Target="https://www.elft.nhs.uk/dialog" TargetMode="External"/><Relationship Id="rId4" Type="http://schemas.openxmlformats.org/officeDocument/2006/relationships/hyperlink" Target="https://www.pointofcarefoundation.org.uk/resource/experience-based-co-design-ebcd-toolkit/" TargetMode="External"/><Relationship Id="rId9" Type="http://schemas.openxmlformats.org/officeDocument/2006/relationships/hyperlink" Target="https://digital.nhs.uk/data-and-information/data-tools-and-services/data-services/patient-reported-outcome-measures-proms" TargetMode="External"/><Relationship Id="rId14" Type="http://schemas.openxmlformats.org/officeDocument/2006/relationships/hyperlink" Target="https://www.england.nhs.uk/publication/the-improving-access-to-psychological-therapies-manual/"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8958E-EF53-4A77-843F-7249D41C41A1}">
  <sheetPr>
    <tabColor theme="1"/>
  </sheetPr>
  <dimension ref="A1:O58"/>
  <sheetViews>
    <sheetView showGridLines="0" topLeftCell="A4" zoomScale="90" zoomScaleNormal="90" workbookViewId="0">
      <selection activeCell="C3" sqref="C3"/>
    </sheetView>
  </sheetViews>
  <sheetFormatPr defaultColWidth="9" defaultRowHeight="13.5"/>
  <cols>
    <col min="1" max="2" width="3.625" style="2" customWidth="1"/>
    <col min="3" max="3" width="17.875" style="1" customWidth="1"/>
    <col min="4" max="4" width="23.375" style="1" customWidth="1"/>
    <col min="5" max="5" width="33.75" style="1" customWidth="1"/>
    <col min="6" max="6" width="29.25" style="1" customWidth="1"/>
    <col min="7" max="7" width="38.5" style="1" customWidth="1"/>
    <col min="8" max="8" width="9" style="1"/>
    <col min="9" max="9" width="11" style="1" customWidth="1"/>
    <col min="10" max="19" width="9" style="1"/>
    <col min="20" max="20" width="30.875" style="1" customWidth="1"/>
    <col min="21" max="16384" width="9" style="1"/>
  </cols>
  <sheetData>
    <row r="1" spans="1:9" s="3" customFormat="1" ht="19.5">
      <c r="A1" s="4" t="s">
        <v>0</v>
      </c>
      <c r="B1" s="2"/>
      <c r="C1" s="20" t="e">
        <f ca="1">MID(CELL("filename",A1),FIND("]",CELL("filename",A1))+1,LEN(CELL("filename",A1))-FIND("]",CELL("filename",A1)))</f>
        <v>#VALUE!</v>
      </c>
      <c r="D1" s="12"/>
      <c r="E1" s="13"/>
      <c r="F1" s="14" t="s">
        <v>1</v>
      </c>
      <c r="G1" s="15" t="e">
        <f ca="1">MID(CELL("filename",G1),FIND(" v",CELL("filename",G1))+1,FIND(".xls",CELL("filename",G1))-FIND(" v",CELL("filename",G1))-1)</f>
        <v>#VALUE!</v>
      </c>
      <c r="H1" s="16">
        <f ca="1">TODAY()</f>
        <v>46069</v>
      </c>
      <c r="I1" s="17">
        <f ca="1">NOW()</f>
        <v>46069.582609722223</v>
      </c>
    </row>
    <row r="2" spans="1:9" s="3" customFormat="1">
      <c r="A2" s="4"/>
      <c r="B2" s="58"/>
      <c r="C2" s="21" t="s">
        <v>2</v>
      </c>
      <c r="D2" s="18"/>
      <c r="E2" s="18"/>
      <c r="F2" s="18"/>
      <c r="G2" s="18"/>
      <c r="H2" s="18"/>
      <c r="I2" s="19"/>
    </row>
    <row r="3" spans="1:9" s="3" customFormat="1" ht="14.1">
      <c r="A3" s="4"/>
      <c r="B3" s="58"/>
      <c r="C3" s="59"/>
      <c r="D3" s="60"/>
      <c r="E3" s="60"/>
      <c r="F3" s="60"/>
      <c r="G3" s="60"/>
      <c r="H3" s="60"/>
      <c r="I3" s="60"/>
    </row>
    <row r="4" spans="1:9" ht="14.1">
      <c r="C4" s="61"/>
    </row>
    <row r="5" spans="1:9" ht="14.1">
      <c r="C5" s="61"/>
    </row>
    <row r="6" spans="1:9" ht="14.1">
      <c r="B6" s="62" t="s">
        <v>3</v>
      </c>
    </row>
    <row r="7" spans="1:9">
      <c r="B7" s="63">
        <f>A12</f>
        <v>1</v>
      </c>
      <c r="C7" s="8">
        <f>C12</f>
        <v>0</v>
      </c>
    </row>
    <row r="8" spans="1:9">
      <c r="B8" s="63">
        <f>A27</f>
        <v>2</v>
      </c>
      <c r="C8" s="8">
        <f>C27</f>
        <v>0</v>
      </c>
    </row>
    <row r="9" spans="1:9">
      <c r="B9" s="63">
        <f>A41</f>
        <v>3</v>
      </c>
      <c r="C9" s="8">
        <f>C41</f>
        <v>0</v>
      </c>
    </row>
    <row r="10" spans="1:9">
      <c r="B10" s="63">
        <f>A47</f>
        <v>4</v>
      </c>
      <c r="C10" s="8">
        <f>C47</f>
        <v>0</v>
      </c>
    </row>
    <row r="11" spans="1:9" ht="14.1">
      <c r="C11" s="61"/>
    </row>
    <row r="12" spans="1:9" s="6" customFormat="1">
      <c r="A12" s="5">
        <v>1</v>
      </c>
      <c r="B12" s="6" t="s">
        <v>4</v>
      </c>
    </row>
    <row r="14" spans="1:9">
      <c r="C14" s="1" t="s">
        <v>5</v>
      </c>
    </row>
    <row r="19" spans="1:15">
      <c r="C19" s="1" t="s">
        <v>6</v>
      </c>
      <c r="E19" s="95" t="s">
        <v>7</v>
      </c>
      <c r="F19" s="96"/>
      <c r="G19" s="97"/>
    </row>
    <row r="20" spans="1:15">
      <c r="E20" s="64"/>
      <c r="F20" s="64"/>
      <c r="G20" s="64"/>
    </row>
    <row r="21" spans="1:15">
      <c r="C21" s="1" t="s">
        <v>8</v>
      </c>
      <c r="E21" s="95" t="s">
        <v>9</v>
      </c>
      <c r="F21" s="96"/>
      <c r="G21" s="97"/>
    </row>
    <row r="22" spans="1:15">
      <c r="E22" s="64"/>
      <c r="F22" s="64"/>
      <c r="G22" s="64"/>
    </row>
    <row r="23" spans="1:15">
      <c r="C23" s="1" t="s">
        <v>10</v>
      </c>
      <c r="E23" s="95" t="s">
        <v>11</v>
      </c>
      <c r="F23" s="96"/>
      <c r="G23" s="97"/>
    </row>
    <row r="24" spans="1:15">
      <c r="E24" s="64"/>
      <c r="F24" s="64"/>
      <c r="G24" s="64"/>
    </row>
    <row r="25" spans="1:15">
      <c r="C25" s="1" t="s">
        <v>12</v>
      </c>
      <c r="E25" s="98">
        <v>45464</v>
      </c>
      <c r="F25" s="96"/>
      <c r="G25" s="97"/>
    </row>
    <row r="27" spans="1:15" s="6" customFormat="1">
      <c r="A27" s="5">
        <v>2</v>
      </c>
      <c r="B27" s="6" t="s">
        <v>13</v>
      </c>
    </row>
    <row r="30" spans="1:15">
      <c r="G30"/>
      <c r="H30"/>
      <c r="I30"/>
      <c r="J30"/>
      <c r="K30"/>
      <c r="L30"/>
      <c r="M30"/>
      <c r="N30"/>
      <c r="O30"/>
    </row>
    <row r="31" spans="1:15" ht="14.1">
      <c r="C31" s="65" t="s">
        <v>14</v>
      </c>
      <c r="D31" s="65" t="s">
        <v>15</v>
      </c>
      <c r="E31" s="66" t="s">
        <v>16</v>
      </c>
      <c r="F31" s="66"/>
      <c r="G31"/>
      <c r="H31"/>
      <c r="I31"/>
      <c r="J31"/>
      <c r="K31"/>
      <c r="L31"/>
      <c r="M31"/>
      <c r="N31"/>
      <c r="O31"/>
    </row>
    <row r="32" spans="1:15">
      <c r="G32"/>
      <c r="H32"/>
      <c r="I32"/>
      <c r="J32"/>
      <c r="K32"/>
      <c r="L32"/>
      <c r="M32"/>
      <c r="N32"/>
      <c r="O32"/>
    </row>
    <row r="33" spans="1:15" ht="14.1">
      <c r="C33" s="62" t="s">
        <v>17</v>
      </c>
      <c r="D33" s="67" t="e">
        <f ca="1">C1</f>
        <v>#VALUE!</v>
      </c>
      <c r="E33" s="68" t="str">
        <f>C2</f>
        <v>Key file information: Version log, File purpose, Index of sheets, How to use the tool</v>
      </c>
      <c r="G33"/>
      <c r="H33"/>
      <c r="I33"/>
      <c r="J33"/>
      <c r="K33"/>
      <c r="L33"/>
      <c r="M33"/>
      <c r="N33"/>
      <c r="O33"/>
    </row>
    <row r="34" spans="1:15" ht="14.1">
      <c r="C34" s="62"/>
      <c r="D34" s="67" t="s">
        <v>18</v>
      </c>
      <c r="E34" s="68" t="str">
        <f>Dashboard!C2</f>
        <v>PCREF Self-assessment summary</v>
      </c>
      <c r="G34"/>
      <c r="H34"/>
      <c r="I34"/>
      <c r="J34"/>
      <c r="K34"/>
      <c r="L34"/>
      <c r="M34"/>
      <c r="N34"/>
      <c r="O34"/>
    </row>
    <row r="35" spans="1:15" ht="14.1">
      <c r="A35" s="1"/>
      <c r="B35" s="1"/>
      <c r="C35" s="62" t="s">
        <v>19</v>
      </c>
      <c r="D35" s="67" t="s">
        <v>20</v>
      </c>
      <c r="E35" s="68" t="str">
        <f>'PCREF Part 1'!C2</f>
        <v>Leadership and Governance</v>
      </c>
    </row>
    <row r="36" spans="1:15" ht="14.1">
      <c r="A36" s="1"/>
      <c r="B36" s="1"/>
      <c r="C36" s="62"/>
      <c r="D36" s="67" t="s">
        <v>21</v>
      </c>
      <c r="E36" s="68" t="str">
        <f>'PCREF Part 2'!C2</f>
        <v>National Organisational Competencies</v>
      </c>
    </row>
    <row r="37" spans="1:15" ht="14.1">
      <c r="A37" s="1"/>
      <c r="B37" s="1"/>
      <c r="C37" s="62"/>
      <c r="D37" s="67" t="s">
        <v>22</v>
      </c>
      <c r="E37" s="68" t="str">
        <f>'PCREF Part 3'!C2</f>
        <v>Patient and carers feedback mechanism</v>
      </c>
    </row>
    <row r="38" spans="1:15" ht="14.1">
      <c r="A38" s="1"/>
      <c r="B38" s="1"/>
      <c r="C38" s="62" t="s">
        <v>23</v>
      </c>
      <c r="D38" s="67" t="s">
        <v>24</v>
      </c>
      <c r="E38" s="68" t="str">
        <f>'Project considerations'!C2</f>
        <v>Internal Project Considerations for The PSC</v>
      </c>
    </row>
    <row r="39" spans="1:15" ht="14.1">
      <c r="A39" s="1"/>
      <c r="B39" s="1"/>
      <c r="C39" s="62"/>
      <c r="D39" s="67" t="s">
        <v>25</v>
      </c>
      <c r="E39" s="68"/>
    </row>
    <row r="41" spans="1:15" s="6" customFormat="1">
      <c r="A41" s="5">
        <v>3</v>
      </c>
      <c r="B41" s="6" t="s">
        <v>26</v>
      </c>
    </row>
    <row r="43" spans="1:15">
      <c r="A43" s="1"/>
      <c r="B43" s="1">
        <v>1</v>
      </c>
      <c r="C43" s="1" t="s">
        <v>27</v>
      </c>
    </row>
    <row r="44" spans="1:15">
      <c r="A44" s="1"/>
      <c r="B44" s="1">
        <v>2</v>
      </c>
      <c r="C44" s="1" t="s">
        <v>28</v>
      </c>
    </row>
    <row r="45" spans="1:15">
      <c r="A45" s="1"/>
      <c r="B45" s="1">
        <v>3</v>
      </c>
      <c r="C45" s="1" t="s">
        <v>29</v>
      </c>
      <c r="F45" s="68"/>
    </row>
    <row r="47" spans="1:15" s="6" customFormat="1">
      <c r="A47" s="5">
        <v>4</v>
      </c>
      <c r="B47" s="6" t="s">
        <v>30</v>
      </c>
    </row>
    <row r="49" spans="1:14">
      <c r="C49" s="69" t="s">
        <v>1</v>
      </c>
      <c r="D49" s="69" t="e">
        <f ca="1">MID(CELL("filename",D49),FIND(" v",CELL("filename",D49))+1,FIND(".xls",CELL("filename",D49))-FIND(" v",CELL("filename",D49))-1)</f>
        <v>#VALUE!</v>
      </c>
    </row>
    <row r="53" spans="1:14" ht="14.1">
      <c r="C53" s="65" t="s">
        <v>31</v>
      </c>
      <c r="D53" s="65" t="s">
        <v>32</v>
      </c>
      <c r="E53" s="66" t="s">
        <v>33</v>
      </c>
      <c r="F53" s="66" t="s">
        <v>34</v>
      </c>
      <c r="G53" s="66"/>
      <c r="H53" s="66"/>
      <c r="I53" s="66"/>
      <c r="J53" s="66"/>
      <c r="K53" s="66"/>
      <c r="L53" s="66"/>
      <c r="M53" s="66"/>
      <c r="N53" s="66"/>
    </row>
    <row r="54" spans="1:14">
      <c r="C54" s="22"/>
    </row>
    <row r="55" spans="1:14">
      <c r="A55" s="1"/>
      <c r="B55" s="1"/>
      <c r="C55" s="68"/>
      <c r="D55" s="68" t="s">
        <v>35</v>
      </c>
      <c r="E55" s="68" t="s">
        <v>36</v>
      </c>
      <c r="F55" s="68" t="s">
        <v>37</v>
      </c>
    </row>
    <row r="58" spans="1:14" s="6" customFormat="1">
      <c r="A58" s="5" t="s">
        <v>38</v>
      </c>
      <c r="B58" s="6" t="s">
        <v>39</v>
      </c>
    </row>
  </sheetData>
  <mergeCells count="4">
    <mergeCell ref="E19:G19"/>
    <mergeCell ref="E21:G21"/>
    <mergeCell ref="E23:G23"/>
    <mergeCell ref="E25:G25"/>
  </mergeCells>
  <hyperlinks>
    <hyperlink ref="C7" location="Index!C12" display="Description" xr:uid="{6B8D3097-5F04-4C5C-9AF8-71D7155598EE}"/>
    <hyperlink ref="C8" location="Index!C27" display="Index!C27" xr:uid="{A798F371-E908-4806-8E42-EA091E17BED5}"/>
    <hyperlink ref="C9" location="Index!C55" display="Index!C55" xr:uid="{46F3E33B-D159-4BB8-A9D0-38A6627FFD99}"/>
    <hyperlink ref="C10" location="Index!C71" display="Index!C71" xr:uid="{3DEAF30A-AB48-4691-8740-DDFE62BB29A1}"/>
    <hyperlink ref="D33" location="Index!A1" display="Index!A1" xr:uid="{3CE9426B-0825-4F85-9889-925689CCC7E4}"/>
    <hyperlink ref="D35" location="'PCREF Part 1'!A1" display="'PCREF Part 1'!A1" xr:uid="{EDD0FAF3-CABA-443F-A7C0-7BF4649D5164}"/>
    <hyperlink ref="D38" location="'Project considerations'!A1" display="Project Considerations" xr:uid="{A8D13A46-7547-4995-955C-A34947D5F1A6}"/>
    <hyperlink ref="D34" location="Dashboard!A1" display="PCREF Readiness Summary" xr:uid="{4D030172-4433-46C8-BD80-38C082C70453}"/>
    <hyperlink ref="D36" location="'PCREF Part 2'!A1" display="PCREF Part 2" xr:uid="{3E93892E-B6D0-4A8B-A8B8-3E2D089DABF9}"/>
    <hyperlink ref="D37" location="'PCREF Part 3'!A1" display="PCREF Part 3" xr:uid="{04A18519-0A2C-4514-B685-A9FDF4E30E57}"/>
    <hyperlink ref="D39" location="Lists!A1" display="Lists" xr:uid="{19F89F15-13B4-4A38-B144-C43780D8BD4C}"/>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59797A-4692-4C1B-B1D0-465D44F45182}">
  <sheetPr>
    <tabColor theme="0"/>
  </sheetPr>
  <dimension ref="A1:M36"/>
  <sheetViews>
    <sheetView showGridLines="0" topLeftCell="A3" zoomScale="90" zoomScaleNormal="90" workbookViewId="0">
      <selection activeCell="D9" sqref="D9"/>
    </sheetView>
  </sheetViews>
  <sheetFormatPr defaultColWidth="9" defaultRowHeight="13.5"/>
  <cols>
    <col min="1" max="1" width="3.625" style="1" customWidth="1"/>
    <col min="2" max="2" width="3.875" style="1" customWidth="1"/>
    <col min="3" max="3" width="40.5" style="1" customWidth="1"/>
    <col min="4" max="4" width="44.375" style="1" customWidth="1"/>
    <col min="5" max="5" width="31" style="1" customWidth="1"/>
    <col min="6" max="6" width="32.75" style="1" customWidth="1"/>
    <col min="7" max="7" width="9" style="1"/>
    <col min="8" max="9" width="9" style="1" customWidth="1"/>
    <col min="10" max="11" width="9" style="1"/>
    <col min="12" max="13" width="9" style="1" customWidth="1"/>
    <col min="14" max="16384" width="9" style="1"/>
  </cols>
  <sheetData>
    <row r="1" spans="1:13" s="7" customFormat="1" ht="19.5">
      <c r="A1" s="8" t="s">
        <v>40</v>
      </c>
      <c r="B1" s="1"/>
      <c r="C1" s="20" t="e">
        <f ca="1">MID(CELL("filename",A1),FIND("]",CELL("filename",A1))+1,LEN(CELL("filename",A1))-FIND("]",CELL("filename",A1)))</f>
        <v>#VALUE!</v>
      </c>
      <c r="D1" s="12"/>
      <c r="E1" s="13"/>
      <c r="F1" s="14" t="s">
        <v>1</v>
      </c>
      <c r="G1" s="15" t="e">
        <f ca="1">MID(CELL("filename",G1),FIND(" v",CELL("filename",G1))+1,FIND(".xls",CELL("filename",G1))-FIND(" v",CELL("filename",G1))-1)</f>
        <v>#VALUE!</v>
      </c>
      <c r="H1" s="16">
        <f ca="1">TODAY()</f>
        <v>46069</v>
      </c>
      <c r="I1" s="17">
        <f ca="1">NOW()</f>
        <v>46069.582609722223</v>
      </c>
    </row>
    <row r="2" spans="1:13" s="3" customFormat="1">
      <c r="A2" s="4"/>
      <c r="C2" s="21" t="s">
        <v>41</v>
      </c>
      <c r="D2" s="18"/>
      <c r="E2" s="18"/>
      <c r="F2" s="18"/>
      <c r="G2" s="18"/>
      <c r="H2" s="18"/>
      <c r="I2" s="19"/>
    </row>
    <row r="4" spans="1:13" s="6" customFormat="1">
      <c r="A4" s="5"/>
      <c r="B4" s="6" t="s">
        <v>42</v>
      </c>
    </row>
    <row r="5" spans="1:13">
      <c r="A5" s="2"/>
      <c r="B5" s="2"/>
    </row>
    <row r="6" spans="1:13" s="6" customFormat="1">
      <c r="A6" s="2"/>
      <c r="B6" s="5">
        <v>1</v>
      </c>
      <c r="C6" s="6" t="s">
        <v>43</v>
      </c>
    </row>
    <row r="8" spans="1:13">
      <c r="B8" s="1" t="s">
        <v>44</v>
      </c>
      <c r="C8" s="1" t="s">
        <v>45</v>
      </c>
      <c r="D8" s="1" t="s">
        <v>46</v>
      </c>
    </row>
    <row r="9" spans="1:13">
      <c r="B9" s="45" t="s">
        <v>47</v>
      </c>
      <c r="C9" s="22" t="s">
        <v>48</v>
      </c>
      <c r="D9" s="1" t="str" cm="1">
        <f t="array" ref="D9">_xlfn.IFS('PCREF Part 1'!$D9="Yes","Requirement met - no action",'PCREF Part 1'!$D9="No",'PCREF Part 1'!$F9,'PCREF Part 1'!$D9="","")</f>
        <v>Requirement met - no action</v>
      </c>
    </row>
    <row r="10" spans="1:13">
      <c r="B10" s="45" t="s">
        <v>49</v>
      </c>
      <c r="C10" s="22" t="s">
        <v>50</v>
      </c>
      <c r="D10" s="1" t="str" cm="1">
        <f t="array" ref="D10">_xlfn.IFS('PCREF Part 1'!$D10="Yes","Requirement met - no action",'PCREF Part 1'!$D10="No",'PCREF Part 1'!$F10,'PCREF Part 1'!$D10="","")</f>
        <v>Name individual</v>
      </c>
    </row>
    <row r="11" spans="1:13">
      <c r="B11" s="45" t="s">
        <v>51</v>
      </c>
      <c r="C11" s="22" t="s">
        <v>52</v>
      </c>
      <c r="D11" s="1" t="str" cm="1">
        <f t="array" ref="D11">_xlfn.IFS('PCREF Part 1'!$D11="Yes","Requirement met - no action",'PCREF Part 1'!$D11="No",'PCREF Part 1'!$F11,'PCREF Part 1'!$D11="","")</f>
        <v>Need to publish data</v>
      </c>
    </row>
    <row r="12" spans="1:13" ht="27">
      <c r="B12" s="45">
        <v>2</v>
      </c>
      <c r="C12" s="22" t="s">
        <v>53</v>
      </c>
      <c r="D12" s="1" t="str" cm="1">
        <f t="array" ref="D12">_xlfn.IFS('PCREF Part 1'!$D12="Yes","Requirement met - no action",'PCREF Part 1'!$D12="No",'PCREF Part 1'!$F12,'PCREF Part 1'!$D12="","")</f>
        <v>Requirement met - no action</v>
      </c>
    </row>
    <row r="13" spans="1:13" ht="27">
      <c r="B13" s="45">
        <v>3</v>
      </c>
      <c r="C13" s="22" t="s">
        <v>54</v>
      </c>
      <c r="D13" s="1" t="str" cm="1">
        <f t="array" ref="D13">_xlfn.IFS('PCREF Part 1'!$D13="Yes","Requirement met - no action",'PCREF Part 1'!$D13="No",'PCREF Part 1'!$F13,'PCREF Part 1'!$D13="","")</f>
        <v>Requirement met - no action</v>
      </c>
    </row>
    <row r="14" spans="1:13" ht="27">
      <c r="B14" s="45">
        <v>4</v>
      </c>
      <c r="C14" s="22" t="s">
        <v>55</v>
      </c>
      <c r="D14" s="1" t="str" cm="1">
        <f t="array" ref="D14">_xlfn.IFS('PCREF Part 1'!$D14="Yes","Requirement met - no action",'PCREF Part 1'!$D14="No",'PCREF Part 1'!$F14,'PCREF Part 1'!$D14="","")</f>
        <v>Establish standard process for complaints.</v>
      </c>
      <c r="L14" s="10"/>
      <c r="M14" s="9"/>
    </row>
    <row r="15" spans="1:13" ht="40.5">
      <c r="B15" s="45">
        <v>5</v>
      </c>
      <c r="C15" s="22" t="s">
        <v>56</v>
      </c>
      <c r="D15" s="1" t="str" cm="1">
        <f t="array" ref="D15">_xlfn.IFS('PCREF Part 1'!$D15="Yes","Requirement met - no action",'PCREF Part 1'!$D15="No",'PCREF Part 1'!$F15,'PCREF Part 1'!$D15="","")</f>
        <v>Requirement met - no action</v>
      </c>
      <c r="L15" s="10"/>
      <c r="M15" s="9"/>
    </row>
    <row r="16" spans="1:13" ht="54">
      <c r="B16" s="45">
        <v>6</v>
      </c>
      <c r="C16" s="22" t="s">
        <v>57</v>
      </c>
      <c r="D16" s="1" t="str" cm="1">
        <f t="array" ref="D16">_xlfn.IFS('PCREF Part 1'!$D16="Yes","Requirement met - no action",'PCREF Part 1'!$D16="No",'PCREF Part 1'!$F16,'PCREF Part 1'!$D16="","")</f>
        <v>Requirement met - no action</v>
      </c>
    </row>
    <row r="17" spans="1:13" ht="40.5">
      <c r="B17" s="45">
        <v>7</v>
      </c>
      <c r="C17" s="22" t="s">
        <v>58</v>
      </c>
      <c r="D17" s="22" t="str" cm="1">
        <f t="array" ref="D17">_xlfn.IFS('PCREF Part 1'!$D17="Yes","Requirement met - no action",'PCREF Part 1'!$D17="No",'PCREF Part 1'!$F17,'PCREF Part 1'!$D17="","")</f>
        <v>Work with advocacy services to implement feedback loop.</v>
      </c>
    </row>
    <row r="18" spans="1:13" ht="40.5">
      <c r="B18" s="45">
        <v>8</v>
      </c>
      <c r="C18" s="22" t="s">
        <v>59</v>
      </c>
      <c r="D18" s="1" t="str" cm="1">
        <f t="array" ref="D18">_xlfn.IFS('PCREF Part 1'!$D18="Yes","Requirement met - no action",'PCREF Part 1'!$D18="No",'PCREF Part 1'!$F18,'PCREF Part 1'!$D18="","")</f>
        <v>Requirement met - no action</v>
      </c>
      <c r="L18" s="11"/>
      <c r="M18" s="11"/>
    </row>
    <row r="19" spans="1:13">
      <c r="L19" s="11"/>
      <c r="M19" s="11"/>
    </row>
    <row r="20" spans="1:13" s="6" customFormat="1">
      <c r="A20" s="2"/>
      <c r="B20" s="5">
        <v>2</v>
      </c>
      <c r="C20" s="6" t="s">
        <v>60</v>
      </c>
    </row>
    <row r="21" spans="1:13" s="24" customFormat="1">
      <c r="A21" s="23"/>
      <c r="B21"/>
    </row>
    <row r="22" spans="1:13" ht="27.95">
      <c r="B22" s="42" t="s">
        <v>44</v>
      </c>
      <c r="C22" s="1" t="s">
        <v>61</v>
      </c>
      <c r="D22" s="1" t="s">
        <v>62</v>
      </c>
      <c r="E22" s="22" t="s">
        <v>63</v>
      </c>
      <c r="F22" s="40" t="s">
        <v>64</v>
      </c>
    </row>
    <row r="23" spans="1:13">
      <c r="B23" s="43">
        <v>1</v>
      </c>
      <c r="C23" s="1" t="s">
        <v>65</v>
      </c>
      <c r="D23" s="1" t="str">
        <f>'PCREF Part 2'!$D$29</f>
        <v>Developing</v>
      </c>
      <c r="E23" s="1" t="str">
        <f>'PCREF Part 2'!$D$30</f>
        <v>Good</v>
      </c>
      <c r="F23" s="1">
        <f>'PCREF Part 2'!$D$31</f>
        <v>4</v>
      </c>
    </row>
    <row r="24" spans="1:13">
      <c r="B24" s="44">
        <v>2</v>
      </c>
      <c r="C24" s="1" t="s">
        <v>66</v>
      </c>
      <c r="D24" s="1" t="str">
        <f>'PCREF Part 2'!$D$54</f>
        <v>Good</v>
      </c>
      <c r="E24" s="1" t="str">
        <f>'PCREF Part 2'!$D$55</f>
        <v>No</v>
      </c>
      <c r="F24" s="1">
        <f>'PCREF Part 2'!$D$56</f>
        <v>2</v>
      </c>
    </row>
    <row r="25" spans="1:13">
      <c r="B25" s="44">
        <v>3</v>
      </c>
      <c r="C25" s="1" t="s">
        <v>67</v>
      </c>
      <c r="D25" s="1" t="str">
        <f>'PCREF Part 2'!$D$80</f>
        <v>Good</v>
      </c>
      <c r="E25" s="1" t="str">
        <f>'PCREF Part 2'!$D$81</f>
        <v>Outstanding</v>
      </c>
      <c r="F25" s="1">
        <f>'PCREF Part 2'!$D$82</f>
        <v>2</v>
      </c>
    </row>
    <row r="26" spans="1:13">
      <c r="B26" s="44">
        <v>4</v>
      </c>
      <c r="C26" s="1" t="s">
        <v>68</v>
      </c>
      <c r="D26" s="1" t="str">
        <f>'PCREF Part 2'!$D$105</f>
        <v>Developing</v>
      </c>
      <c r="E26" s="1" t="str">
        <f>'PCREF Part 2'!$D$106</f>
        <v>No</v>
      </c>
      <c r="F26" s="1">
        <f>'PCREF Part 2'!$D$107</f>
        <v>3</v>
      </c>
    </row>
    <row r="27" spans="1:13">
      <c r="B27" s="44">
        <v>5</v>
      </c>
      <c r="C27" s="1" t="s">
        <v>69</v>
      </c>
      <c r="D27" s="1" t="str">
        <f>'PCREF Part 2'!$D$132</f>
        <v>Developing</v>
      </c>
      <c r="E27" s="1" t="str">
        <f>'PCREF Part 2'!$D$133</f>
        <v>Good and Outstanding</v>
      </c>
      <c r="F27" s="1">
        <f>'PCREF Part 2'!$D$134</f>
        <v>2</v>
      </c>
    </row>
    <row r="28" spans="1:13">
      <c r="B28" s="44">
        <v>6</v>
      </c>
      <c r="C28" s="1" t="s">
        <v>70</v>
      </c>
      <c r="D28" s="1" t="str">
        <f>'PCREF Part 2'!$D$157</f>
        <v>Developing</v>
      </c>
      <c r="E28" s="1" t="str">
        <f>'PCREF Part 2'!$D$158</f>
        <v>Good</v>
      </c>
      <c r="F28" s="1">
        <f>'PCREF Part 2'!$D$159</f>
        <v>2</v>
      </c>
    </row>
    <row r="30" spans="1:13" s="6" customFormat="1">
      <c r="A30" s="2"/>
      <c r="B30" s="5">
        <v>3</v>
      </c>
      <c r="C30" s="6" t="s">
        <v>71</v>
      </c>
    </row>
    <row r="32" spans="1:13" ht="14.1">
      <c r="B32" s="87" t="s">
        <v>44</v>
      </c>
      <c r="C32" s="89" t="s">
        <v>72</v>
      </c>
      <c r="D32" s="88" t="s">
        <v>73</v>
      </c>
      <c r="E32" s="87" t="s">
        <v>46</v>
      </c>
    </row>
    <row r="33" spans="2:5" ht="54">
      <c r="B33" s="91" t="s">
        <v>74</v>
      </c>
      <c r="C33" s="85" t="s">
        <v>75</v>
      </c>
      <c r="D33" s="86" t="s">
        <v>76</v>
      </c>
      <c r="E33" s="84" t="str" cm="1">
        <f t="array" ref="E33">_xlfn.IFS('PCREF Part 3'!$E16="Yes","Requirement met - no action",'PCREF Part 3'!$E16="No",'PCREF Part 3'!$G16,'PCREF Part 3'!$E16="","")</f>
        <v>Requirement met - no action</v>
      </c>
    </row>
    <row r="34" spans="2:5" ht="40.5">
      <c r="B34" s="90" t="s">
        <v>77</v>
      </c>
      <c r="C34" s="92" t="s">
        <v>75</v>
      </c>
      <c r="D34" s="86" t="s">
        <v>78</v>
      </c>
      <c r="E34" s="94" t="str" cm="1">
        <f t="array" ref="E34">_xlfn.IFS('PCREF Part 3'!$E17="Yes","Requirement met - no action",'PCREF Part 3'!$E17="No",'PCREF Part 3'!$G17,'PCREF Part 3'!$E17="","")</f>
        <v>To come up with a process to demonstrate variation in experiences</v>
      </c>
    </row>
    <row r="35" spans="2:5" customFormat="1" ht="108">
      <c r="B35" s="90">
        <v>2</v>
      </c>
      <c r="C35" s="93" t="s">
        <v>79</v>
      </c>
      <c r="D35" s="86" t="s">
        <v>80</v>
      </c>
      <c r="E35" s="84" t="str" cm="1">
        <f t="array" ref="E35">_xlfn.IFS('PCREF Part 3'!$E18="Yes","Requirement met - no action",'PCREF Part 3'!$E18="No",'PCREF Part 3'!$G18,'PCREF Part 3'!$E18="","")</f>
        <v/>
      </c>
    </row>
    <row r="36" spans="2:5" ht="135">
      <c r="B36" s="90">
        <v>3</v>
      </c>
      <c r="C36" s="93" t="s">
        <v>81</v>
      </c>
      <c r="D36" s="86" t="s">
        <v>82</v>
      </c>
      <c r="E36" s="84" t="str" cm="1">
        <f t="array" ref="E36">_xlfn.IFS('PCREF Part 3'!$E19="Yes","Requirement met - no action",'PCREF Part 3'!$E19="No",'PCREF Part 3'!$G19,'PCREF Part 3'!$E19="","")</f>
        <v/>
      </c>
    </row>
  </sheetData>
  <conditionalFormatting sqref="D9:D18">
    <cfRule type="cellIs" dxfId="146" priority="5" operator="equal">
      <formula>"Requirement met - no action"</formula>
    </cfRule>
    <cfRule type="notContainsBlanks" dxfId="145" priority="7">
      <formula>LEN(TRIM(D9))&gt;0</formula>
    </cfRule>
  </conditionalFormatting>
  <conditionalFormatting sqref="D23:D28">
    <cfRule type="cellIs" dxfId="144" priority="8" operator="equal">
      <formula>"Not implemented"</formula>
    </cfRule>
    <cfRule type="cellIs" dxfId="143" priority="9" operator="equal">
      <formula>"Oustanding"</formula>
    </cfRule>
    <cfRule type="cellIs" dxfId="142" priority="10" operator="equal">
      <formula>"Good"</formula>
    </cfRule>
    <cfRule type="cellIs" dxfId="141" priority="11" operator="equal">
      <formula>"Developing"</formula>
    </cfRule>
  </conditionalFormatting>
  <conditionalFormatting sqref="D33:D36">
    <cfRule type="cellIs" dxfId="140" priority="3" operator="equal">
      <formula>"No"</formula>
    </cfRule>
    <cfRule type="cellIs" dxfId="139" priority="4" operator="equal">
      <formula>"Yes"</formula>
    </cfRule>
  </conditionalFormatting>
  <conditionalFormatting sqref="E33:E36">
    <cfRule type="cellIs" dxfId="138" priority="1" operator="equal">
      <formula>"Requirement met - no action"</formula>
    </cfRule>
    <cfRule type="notContainsBlanks" dxfId="137" priority="2">
      <formula>LEN(TRIM(E33))&gt;0</formula>
    </cfRule>
  </conditionalFormatting>
  <hyperlinks>
    <hyperlink ref="A1" location="Index!B5" display="Index" xr:uid="{D8ECF0A9-DB55-40C0-9792-04BBA98D42A5}"/>
  </hyperlinks>
  <pageMargins left="0.7" right="0.7" top="0.75" bottom="0.75" header="0.3" footer="0.3"/>
  <pageSetup paperSize="9" orientation="portrait" r:id="rId1"/>
  <tableParts count="3">
    <tablePart r:id="rId2"/>
    <tablePart r:id="rId3"/>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r:uid="{4851FE63-A845-417C-B97E-EA2BB6359B15}">
          <x14:formula1>
            <xm:f>Lists!$A$2:$A$5</xm:f>
          </x14:formula1>
          <xm:sqref>D23:D28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0"/>
  </sheetPr>
  <dimension ref="A1:M30"/>
  <sheetViews>
    <sheetView showGridLines="0" zoomScale="90" zoomScaleNormal="90" workbookViewId="0"/>
  </sheetViews>
  <sheetFormatPr defaultColWidth="9" defaultRowHeight="13.5"/>
  <cols>
    <col min="1" max="2" width="3.625" style="1" customWidth="1"/>
    <col min="3" max="7" width="9" style="1"/>
    <col min="8" max="9" width="9" style="1" customWidth="1"/>
    <col min="10" max="11" width="9" style="1"/>
    <col min="12" max="13" width="9" style="1" customWidth="1"/>
    <col min="14" max="16384" width="9" style="1"/>
  </cols>
  <sheetData>
    <row r="1" spans="1:13" s="7" customFormat="1" ht="19.5">
      <c r="A1" s="8" t="s">
        <v>40</v>
      </c>
      <c r="B1" s="1"/>
      <c r="C1" s="20" t="e">
        <f ca="1">MID(CELL("filename",A1),FIND("]",CELL("filename",A1))+1,LEN(CELL("filename",A1))-FIND("]",CELL("filename",A1)))</f>
        <v>#VALUE!</v>
      </c>
      <c r="D1" s="12"/>
      <c r="E1" s="13"/>
      <c r="F1" s="14" t="s">
        <v>1</v>
      </c>
      <c r="G1" s="15" t="e">
        <f ca="1">MID(CELL("filename",G1),FIND(" v",CELL("filename",G1))+1,FIND(".xls",CELL("filename",G1))-FIND(" v",CELL("filename",G1))-1)</f>
        <v>#VALUE!</v>
      </c>
      <c r="H1" s="16">
        <f ca="1">TODAY()</f>
        <v>46069</v>
      </c>
      <c r="I1" s="17">
        <f ca="1">NOW()</f>
        <v>46069.582609722223</v>
      </c>
    </row>
    <row r="2" spans="1:13" s="3" customFormat="1">
      <c r="A2" s="4"/>
      <c r="C2" s="21" t="s">
        <v>83</v>
      </c>
      <c r="D2" s="18"/>
      <c r="E2" s="18"/>
      <c r="F2" s="18"/>
      <c r="G2" s="18"/>
      <c r="H2" s="18"/>
      <c r="I2" s="19"/>
    </row>
    <row r="4" spans="1:13" s="6" customFormat="1">
      <c r="A4" s="5">
        <v>1</v>
      </c>
      <c r="B4" s="6" t="s">
        <v>84</v>
      </c>
    </row>
    <row r="5" spans="1:13">
      <c r="A5" s="2"/>
      <c r="B5" s="2"/>
    </row>
    <row r="6" spans="1:13" s="6" customFormat="1">
      <c r="A6" s="2"/>
      <c r="B6" s="5" t="s">
        <v>74</v>
      </c>
      <c r="C6" s="6" t="s">
        <v>85</v>
      </c>
    </row>
    <row r="12" spans="1:13">
      <c r="L12" s="10"/>
      <c r="M12" s="9"/>
    </row>
    <row r="13" spans="1:13">
      <c r="L13" s="10"/>
      <c r="M13" s="9"/>
    </row>
    <row r="15" spans="1:13">
      <c r="L15" s="11"/>
      <c r="M15" s="11"/>
    </row>
    <row r="16" spans="1:13">
      <c r="L16" s="11"/>
      <c r="M16" s="11"/>
    </row>
    <row r="30" spans="1:2" s="6" customFormat="1">
      <c r="A30" s="5" t="s">
        <v>38</v>
      </c>
      <c r="B30" s="6" t="s">
        <v>39</v>
      </c>
    </row>
  </sheetData>
  <hyperlinks>
    <hyperlink ref="A1" location="Index!B5" display="Index" xr:uid="{00000000-0004-0000-0300-000000000000}"/>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58D395-6B90-4CD4-8EBA-7F9B6A484540}">
  <sheetPr>
    <tabColor theme="0"/>
  </sheetPr>
  <dimension ref="A1:O37"/>
  <sheetViews>
    <sheetView showGridLines="0" tabSelected="1" zoomScale="90" zoomScaleNormal="90" workbookViewId="0">
      <selection activeCell="C5" sqref="C5"/>
    </sheetView>
  </sheetViews>
  <sheetFormatPr defaultColWidth="9" defaultRowHeight="13.5"/>
  <cols>
    <col min="1" max="1" width="3.625" style="1" customWidth="1"/>
    <col min="2" max="2" width="4.875" style="1" customWidth="1"/>
    <col min="3" max="3" width="54.375" style="1" customWidth="1"/>
    <col min="4" max="4" width="21.25" style="1" customWidth="1"/>
    <col min="5" max="5" width="28.875" style="1" customWidth="1"/>
    <col min="6" max="6" width="31.75" style="1" customWidth="1"/>
    <col min="7" max="7" width="29.625" style="1" customWidth="1"/>
    <col min="8" max="8" width="39.5" style="1" customWidth="1"/>
    <col min="9" max="9" width="9" style="1" customWidth="1"/>
    <col min="10" max="11" width="9" style="1"/>
    <col min="12" max="13" width="9" style="1" customWidth="1"/>
    <col min="14" max="16384" width="9" style="1"/>
  </cols>
  <sheetData>
    <row r="1" spans="1:15" s="7" customFormat="1" ht="19.5">
      <c r="A1" s="8" t="s">
        <v>40</v>
      </c>
      <c r="B1" s="1"/>
      <c r="C1" s="20" t="e">
        <f ca="1">MID(CELL("filename",A1),FIND("]",CELL("filename",A1))+1,LEN(CELL("filename",A1))-FIND("]",CELL("filename",A1)))</f>
        <v>#VALUE!</v>
      </c>
      <c r="D1" s="12"/>
      <c r="E1" s="13"/>
      <c r="F1" s="14" t="s">
        <v>1</v>
      </c>
      <c r="G1" s="15" t="e">
        <f ca="1">MID(CELL("filename",G1),FIND(" v",CELL("filename",G1))+1,FIND(".xls",CELL("filename",G1))-FIND(" v",CELL("filename",G1))-1)</f>
        <v>#VALUE!</v>
      </c>
      <c r="H1" s="16">
        <f ca="1">TODAY()</f>
        <v>46069</v>
      </c>
      <c r="I1" s="17">
        <f ca="1">NOW()</f>
        <v>46069.582609722223</v>
      </c>
    </row>
    <row r="2" spans="1:15" s="3" customFormat="1">
      <c r="A2" s="4"/>
      <c r="C2" s="21" t="s">
        <v>86</v>
      </c>
      <c r="D2" s="18"/>
      <c r="E2" s="18"/>
      <c r="F2" s="18"/>
      <c r="G2" s="18"/>
      <c r="H2" s="18"/>
      <c r="I2" s="19"/>
    </row>
    <row r="4" spans="1:15" s="6" customFormat="1">
      <c r="A4" s="5">
        <v>1</v>
      </c>
      <c r="B4" s="6" t="s">
        <v>87</v>
      </c>
    </row>
    <row r="5" spans="1:15">
      <c r="A5" s="2"/>
      <c r="B5" s="46"/>
    </row>
    <row r="6" spans="1:15" s="6" customFormat="1">
      <c r="A6" s="47"/>
      <c r="B6" s="48" t="s">
        <v>74</v>
      </c>
      <c r="C6" s="6" t="s">
        <v>88</v>
      </c>
    </row>
    <row r="7" spans="1:15">
      <c r="A7" s="2"/>
      <c r="B7" s="2"/>
    </row>
    <row r="8" spans="1:15" customFormat="1" ht="27">
      <c r="B8" s="27" t="s">
        <v>44</v>
      </c>
      <c r="C8" s="27" t="s">
        <v>73</v>
      </c>
      <c r="D8" s="27" t="s">
        <v>89</v>
      </c>
      <c r="E8" s="27" t="s">
        <v>90</v>
      </c>
      <c r="F8" s="27" t="s">
        <v>91</v>
      </c>
      <c r="G8" s="27" t="s">
        <v>92</v>
      </c>
      <c r="H8" s="27" t="s">
        <v>93</v>
      </c>
    </row>
    <row r="9" spans="1:15" ht="67.5">
      <c r="B9" s="27" t="s">
        <v>47</v>
      </c>
      <c r="C9" s="27" t="s">
        <v>94</v>
      </c>
      <c r="D9" s="27" t="s">
        <v>95</v>
      </c>
      <c r="E9" s="27"/>
      <c r="F9" s="27"/>
      <c r="G9" s="27"/>
      <c r="H9" s="27"/>
    </row>
    <row r="10" spans="1:15" ht="27">
      <c r="B10" s="22" t="s">
        <v>49</v>
      </c>
      <c r="C10" s="22" t="s">
        <v>96</v>
      </c>
      <c r="D10" s="22" t="s">
        <v>97</v>
      </c>
      <c r="E10" s="22"/>
      <c r="F10" s="22" t="s">
        <v>98</v>
      </c>
      <c r="G10" s="22"/>
      <c r="H10" s="22"/>
    </row>
    <row r="11" spans="1:15" ht="40.5">
      <c r="B11" s="22" t="s">
        <v>51</v>
      </c>
      <c r="C11" s="22" t="s">
        <v>99</v>
      </c>
      <c r="D11" s="22" t="s">
        <v>97</v>
      </c>
      <c r="E11" s="22"/>
      <c r="F11" s="22" t="s">
        <v>100</v>
      </c>
      <c r="G11" s="22"/>
      <c r="H11" s="22"/>
    </row>
    <row r="12" spans="1:15" ht="54">
      <c r="B12" s="22">
        <v>2</v>
      </c>
      <c r="C12" s="22" t="s">
        <v>101</v>
      </c>
      <c r="D12" s="22" t="s">
        <v>95</v>
      </c>
      <c r="E12" s="22"/>
      <c r="F12" s="22"/>
      <c r="G12" s="22"/>
      <c r="H12" s="41" t="s">
        <v>102</v>
      </c>
    </row>
    <row r="13" spans="1:15" ht="67.5">
      <c r="B13" s="22">
        <v>3</v>
      </c>
      <c r="C13" s="22" t="s">
        <v>103</v>
      </c>
      <c r="D13" s="22" t="s">
        <v>95</v>
      </c>
      <c r="E13" s="22"/>
      <c r="F13" s="22"/>
      <c r="G13" s="22"/>
      <c r="H13" s="41" t="s">
        <v>104</v>
      </c>
    </row>
    <row r="14" spans="1:15" ht="67.5">
      <c r="B14" s="22">
        <v>4</v>
      </c>
      <c r="C14" s="22" t="s">
        <v>105</v>
      </c>
      <c r="D14" s="22" t="s">
        <v>97</v>
      </c>
      <c r="E14" s="22"/>
      <c r="F14" s="22" t="s">
        <v>106</v>
      </c>
      <c r="G14" s="22"/>
      <c r="H14" s="41" t="s">
        <v>107</v>
      </c>
      <c r="N14" s="10"/>
      <c r="O14" s="9"/>
    </row>
    <row r="15" spans="1:15" ht="94.5">
      <c r="B15" s="22">
        <v>5</v>
      </c>
      <c r="C15" s="22" t="s">
        <v>108</v>
      </c>
      <c r="D15" s="22" t="s">
        <v>95</v>
      </c>
      <c r="E15" s="22"/>
      <c r="F15" s="22"/>
      <c r="G15" s="22"/>
      <c r="H15" s="22"/>
      <c r="N15" s="10"/>
      <c r="O15" s="9"/>
    </row>
    <row r="16" spans="1:15" ht="67.5">
      <c r="B16" s="22">
        <v>6</v>
      </c>
      <c r="C16" s="22" t="s">
        <v>109</v>
      </c>
      <c r="D16" s="22" t="s">
        <v>95</v>
      </c>
      <c r="E16" s="22"/>
      <c r="F16" s="22"/>
      <c r="G16" s="22"/>
      <c r="H16" s="22" t="s">
        <v>110</v>
      </c>
    </row>
    <row r="17" spans="1:15" ht="54">
      <c r="B17" s="22">
        <v>7</v>
      </c>
      <c r="C17" s="22" t="s">
        <v>111</v>
      </c>
      <c r="D17" s="22" t="s">
        <v>97</v>
      </c>
      <c r="E17" s="22"/>
      <c r="F17" s="22" t="s">
        <v>112</v>
      </c>
      <c r="G17" s="22"/>
      <c r="H17" s="22"/>
      <c r="N17" s="11"/>
      <c r="O17" s="11"/>
    </row>
    <row r="18" spans="1:15" ht="67.5">
      <c r="B18" s="22">
        <v>8</v>
      </c>
      <c r="C18" s="22" t="s">
        <v>113</v>
      </c>
      <c r="D18" s="22" t="s">
        <v>95</v>
      </c>
      <c r="E18" s="22"/>
      <c r="F18" s="22"/>
      <c r="G18" s="22"/>
      <c r="H18" s="22" t="s">
        <v>114</v>
      </c>
      <c r="N18" s="11"/>
      <c r="O18" s="11"/>
    </row>
    <row r="20" spans="1:15" s="6" customFormat="1">
      <c r="A20" s="47"/>
      <c r="B20" s="48" t="s">
        <v>77</v>
      </c>
      <c r="C20" s="6" t="s">
        <v>115</v>
      </c>
    </row>
    <row r="22" spans="1:15">
      <c r="B22" s="7" t="s">
        <v>116</v>
      </c>
      <c r="C22" s="7" t="s">
        <v>117</v>
      </c>
      <c r="D22" s="7" t="s">
        <v>89</v>
      </c>
      <c r="E22" s="7" t="s">
        <v>90</v>
      </c>
    </row>
    <row r="23" spans="1:15" ht="27">
      <c r="B23" s="27">
        <v>1</v>
      </c>
      <c r="C23" s="51" t="s">
        <v>118</v>
      </c>
    </row>
    <row r="24" spans="1:15" ht="54">
      <c r="B24" s="27">
        <v>2</v>
      </c>
      <c r="C24" s="51" t="s">
        <v>119</v>
      </c>
    </row>
    <row r="25" spans="1:15" ht="27">
      <c r="B25" s="27" t="s">
        <v>120</v>
      </c>
      <c r="C25" s="51" t="s">
        <v>121</v>
      </c>
    </row>
    <row r="26" spans="1:15" ht="40.5">
      <c r="B26" s="27" t="s">
        <v>122</v>
      </c>
      <c r="C26" s="51" t="s">
        <v>123</v>
      </c>
    </row>
    <row r="27" spans="1:15" ht="81">
      <c r="B27" s="27">
        <v>4</v>
      </c>
      <c r="C27" s="52" t="s">
        <v>124</v>
      </c>
    </row>
    <row r="28" spans="1:15" ht="54">
      <c r="B28" s="27">
        <v>5</v>
      </c>
      <c r="C28" s="50" t="s">
        <v>125</v>
      </c>
    </row>
    <row r="29" spans="1:15">
      <c r="B29" s="22"/>
      <c r="C29" s="50"/>
    </row>
    <row r="30" spans="1:15">
      <c r="B30" s="55" t="s">
        <v>126</v>
      </c>
      <c r="C30" s="54" t="s">
        <v>127</v>
      </c>
    </row>
    <row r="31" spans="1:15">
      <c r="B31" s="55" t="s">
        <v>126</v>
      </c>
      <c r="C31" s="54" t="s">
        <v>128</v>
      </c>
    </row>
    <row r="32" spans="1:15" customFormat="1">
      <c r="B32" s="55" t="s">
        <v>126</v>
      </c>
      <c r="C32" s="54" t="s">
        <v>129</v>
      </c>
    </row>
    <row r="33" spans="2:3">
      <c r="B33" s="55" t="s">
        <v>126</v>
      </c>
      <c r="C33" s="53" t="s">
        <v>130</v>
      </c>
    </row>
    <row r="34" spans="2:3">
      <c r="B34" s="22"/>
      <c r="C34" s="49"/>
    </row>
    <row r="35" spans="2:3">
      <c r="B35" s="22"/>
    </row>
    <row r="36" spans="2:3">
      <c r="B36" s="22"/>
      <c r="C36" s="49"/>
    </row>
    <row r="37" spans="2:3">
      <c r="B37" s="22"/>
    </row>
  </sheetData>
  <hyperlinks>
    <hyperlink ref="A1" location="Index!B5" display="Index" xr:uid="{0E766418-AEB7-4103-80DF-4357C7BEB602}"/>
    <hyperlink ref="H12" r:id="rId1" xr:uid="{9C6858E3-6886-42AE-9768-B5D012499682}"/>
    <hyperlink ref="H13" r:id="rId2" display="https://access-data.learn-from-patient-safety-events.nhs.uk/" xr:uid="{0F34BAFC-D2A9-430E-9FAD-6382D6C18BD3}"/>
    <hyperlink ref="H14" r:id="rId3" xr:uid="{6495D36E-27B3-4CB8-B5AB-5E799148944B}"/>
  </hyperlinks>
  <pageMargins left="0.7" right="0.7" top="0.75" bottom="0.75" header="0.3" footer="0.3"/>
  <pageSetup paperSize="9" orientation="portrait" r:id="rId4"/>
  <tableParts count="2">
    <tablePart r:id="rId5"/>
    <tablePart r:id="rId6"/>
  </tableParts>
  <extLst>
    <ext xmlns:x14="http://schemas.microsoft.com/office/spreadsheetml/2009/9/main" uri="{CCE6A557-97BC-4b89-ADB6-D9C93CAAB3DF}">
      <x14:dataValidations xmlns:xm="http://schemas.microsoft.com/office/excel/2006/main" count="1">
        <x14:dataValidation type="list" allowBlank="1" showInputMessage="1" showErrorMessage="1" xr:uid="{28828BEF-3CF4-4F68-8AA7-AE9890A817A2}">
          <x14:formula1>
            <xm:f>Lists!$C$1:$C$2</xm:f>
          </x14:formula1>
          <xm:sqref>D9:D18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AB906A-A92D-41EB-95EF-89F82C2D1346}">
  <sheetPr>
    <tabColor theme="0"/>
  </sheetPr>
  <dimension ref="A1:P159"/>
  <sheetViews>
    <sheetView showGridLines="0" topLeftCell="A9" zoomScale="90" zoomScaleNormal="90" workbookViewId="0">
      <selection activeCell="E15" sqref="E15"/>
    </sheetView>
  </sheetViews>
  <sheetFormatPr defaultColWidth="9" defaultRowHeight="13.5"/>
  <cols>
    <col min="1" max="2" width="3.625" style="1" customWidth="1"/>
    <col min="3" max="3" width="40.375" style="1" customWidth="1"/>
    <col min="4" max="4" width="41" style="1" customWidth="1"/>
    <col min="5" max="5" width="20.125" style="1" customWidth="1"/>
    <col min="6" max="6" width="34.875" style="1" customWidth="1"/>
    <col min="7" max="7" width="37" style="1" customWidth="1"/>
    <col min="8" max="8" width="27.125" style="1" customWidth="1"/>
    <col min="9" max="9" width="20" style="1" customWidth="1"/>
    <col min="10" max="11" width="9" style="1"/>
    <col min="12" max="13" width="9" style="1" customWidth="1"/>
    <col min="14" max="16384" width="9" style="1"/>
  </cols>
  <sheetData>
    <row r="1" spans="1:16" s="7" customFormat="1" ht="19.5">
      <c r="A1" s="8" t="s">
        <v>40</v>
      </c>
      <c r="B1" s="1"/>
      <c r="C1" s="20" t="e">
        <f ca="1">MID(CELL("filename",A1),FIND("]",CELL("filename",A1))+1,LEN(CELL("filename",A1))-FIND("]",CELL("filename",A1)))</f>
        <v>#VALUE!</v>
      </c>
      <c r="D1" s="12"/>
      <c r="E1" s="13"/>
      <c r="F1" s="14" t="s">
        <v>1</v>
      </c>
      <c r="G1" s="15" t="e">
        <f ca="1">MID(CELL("filename",G1),FIND(" v",CELL("filename",G1))+1,FIND(".xls",CELL("filename",G1))-FIND(" v",CELL("filename",G1))-1)</f>
        <v>#VALUE!</v>
      </c>
      <c r="H1" s="16">
        <f ca="1">TODAY()</f>
        <v>46069</v>
      </c>
      <c r="I1" s="17">
        <f ca="1">NOW()</f>
        <v>46069.582609722223</v>
      </c>
    </row>
    <row r="2" spans="1:16" s="3" customFormat="1">
      <c r="A2" s="4"/>
      <c r="C2" s="21" t="s">
        <v>131</v>
      </c>
      <c r="D2" s="18"/>
      <c r="E2" s="18"/>
      <c r="F2" s="18"/>
      <c r="G2" s="18"/>
      <c r="H2" s="18"/>
      <c r="I2" s="19"/>
    </row>
    <row r="4" spans="1:16">
      <c r="A4" s="1" t="s">
        <v>132</v>
      </c>
    </row>
    <row r="6" spans="1:16" s="6" customFormat="1" ht="14.1">
      <c r="A6" s="39">
        <v>1</v>
      </c>
      <c r="B6" s="38" t="s">
        <v>65</v>
      </c>
    </row>
    <row r="7" spans="1:16">
      <c r="A7" s="64"/>
      <c r="B7" s="2"/>
    </row>
    <row r="8" spans="1:16" s="6" customFormat="1">
      <c r="A8" s="2"/>
      <c r="B8" s="5" t="s">
        <v>74</v>
      </c>
      <c r="C8" s="6" t="s">
        <v>133</v>
      </c>
    </row>
    <row r="9" spans="1:16" ht="39.6" customHeight="1">
      <c r="C9" s="99" t="s">
        <v>134</v>
      </c>
      <c r="D9" s="99"/>
      <c r="E9" s="99"/>
    </row>
    <row r="11" spans="1:16" s="6" customFormat="1">
      <c r="A11" s="2"/>
      <c r="B11" s="5" t="s">
        <v>77</v>
      </c>
      <c r="C11" s="6" t="s">
        <v>135</v>
      </c>
    </row>
    <row r="12" spans="1:16">
      <c r="B12" s="1" t="s">
        <v>136</v>
      </c>
    </row>
    <row r="14" spans="1:16" ht="27.95">
      <c r="C14" s="35" t="s">
        <v>137</v>
      </c>
      <c r="D14" s="35" t="s">
        <v>138</v>
      </c>
      <c r="E14" s="35" t="s">
        <v>139</v>
      </c>
      <c r="F14" s="35" t="s">
        <v>140</v>
      </c>
      <c r="G14" s="36" t="s">
        <v>141</v>
      </c>
      <c r="H14" s="35" t="s">
        <v>92</v>
      </c>
    </row>
    <row r="15" spans="1:16" ht="69" customHeight="1">
      <c r="C15" s="22" t="s">
        <v>142</v>
      </c>
      <c r="D15" s="22" t="s">
        <v>143</v>
      </c>
      <c r="E15" s="1" t="s">
        <v>95</v>
      </c>
    </row>
    <row r="16" spans="1:16" ht="40.5">
      <c r="C16" s="22" t="s">
        <v>144</v>
      </c>
      <c r="D16" s="22" t="s">
        <v>145</v>
      </c>
      <c r="E16" s="1" t="s">
        <v>95</v>
      </c>
      <c r="O16" s="10"/>
      <c r="P16" s="9"/>
    </row>
    <row r="17" spans="1:16" ht="40.5">
      <c r="C17" s="22" t="s">
        <v>144</v>
      </c>
      <c r="D17" s="22" t="s">
        <v>146</v>
      </c>
      <c r="E17" s="1" t="s">
        <v>97</v>
      </c>
      <c r="O17" s="10"/>
      <c r="P17" s="9"/>
    </row>
    <row r="18" spans="1:16" ht="54">
      <c r="C18" s="22" t="s">
        <v>147</v>
      </c>
      <c r="D18" s="22" t="s">
        <v>148</v>
      </c>
      <c r="E18" s="1" t="s">
        <v>97</v>
      </c>
      <c r="G18" s="1" t="s">
        <v>95</v>
      </c>
    </row>
    <row r="19" spans="1:16" ht="27">
      <c r="C19" s="22" t="s">
        <v>147</v>
      </c>
      <c r="D19" s="22" t="s">
        <v>149</v>
      </c>
      <c r="E19" s="1" t="s">
        <v>97</v>
      </c>
      <c r="O19" s="11"/>
      <c r="P19" s="11"/>
    </row>
    <row r="20" spans="1:16" ht="67.5">
      <c r="C20" s="22" t="s">
        <v>147</v>
      </c>
      <c r="D20" s="22" t="s">
        <v>150</v>
      </c>
      <c r="E20" s="1" t="s">
        <v>97</v>
      </c>
      <c r="O20" s="11"/>
      <c r="P20" s="11"/>
    </row>
    <row r="21" spans="1:16">
      <c r="C21" s="22"/>
      <c r="D21" s="22"/>
      <c r="M21" s="11"/>
      <c r="N21" s="11"/>
    </row>
    <row r="22" spans="1:16" s="6" customFormat="1">
      <c r="A22" s="2"/>
      <c r="B22" s="5" t="s">
        <v>151</v>
      </c>
      <c r="C22" s="6" t="s">
        <v>152</v>
      </c>
    </row>
    <row r="24" spans="1:16">
      <c r="C24" s="7" t="s">
        <v>137</v>
      </c>
      <c r="D24" s="7" t="s">
        <v>153</v>
      </c>
      <c r="E24" s="7" t="s">
        <v>154</v>
      </c>
      <c r="F24" s="7" t="s">
        <v>155</v>
      </c>
      <c r="G24" s="7" t="s">
        <v>156</v>
      </c>
      <c r="H24" s="7" t="s">
        <v>157</v>
      </c>
      <c r="I24" s="7" t="s">
        <v>158</v>
      </c>
    </row>
    <row r="25" spans="1:16">
      <c r="C25" s="28" t="s">
        <v>142</v>
      </c>
      <c r="D25" s="28">
        <f>COUNTIF($C$15:$C$20,"Developing")</f>
        <v>1</v>
      </c>
      <c r="E25" s="28">
        <f>COUNTIFS($C$15:$C$20,"Developing",$E$15:$E$20,"Yes")</f>
        <v>1</v>
      </c>
      <c r="F25" s="28">
        <f>Table3[[#This Row],[Total number of criteria]]-Table3[[#This Row],[Number of criteria met]]</f>
        <v>0</v>
      </c>
      <c r="G25" s="28" t="str">
        <f>IF($F25=0,"Yes","No")</f>
        <v>Yes</v>
      </c>
      <c r="H25" s="28" t="str">
        <f>IF(AND($F25&gt;0,$E25&gt;0),"Yes","No")</f>
        <v>No</v>
      </c>
      <c r="I25" s="34" t="str">
        <f>IF(E25=0,"Yes","No")</f>
        <v>No</v>
      </c>
    </row>
    <row r="26" spans="1:16">
      <c r="C26" s="28" t="s">
        <v>144</v>
      </c>
      <c r="D26" s="28">
        <f>COUNTIF($C$15:$C$20,"Good")</f>
        <v>2</v>
      </c>
      <c r="E26" s="28">
        <f>COUNTIFS($C$15:$C$20,"good",$E$15:$E$20,"Yes")</f>
        <v>1</v>
      </c>
      <c r="F26" s="28">
        <f>Table3[[#This Row],[Total number of criteria]]-Table3[[#This Row],[Number of criteria met]]</f>
        <v>1</v>
      </c>
      <c r="G26" s="28" t="str">
        <f t="shared" ref="G26:G27" si="0">IF($F26=0,"Yes","No")</f>
        <v>No</v>
      </c>
      <c r="H26" s="28" t="str">
        <f t="shared" ref="H26:H27" si="1">IF(AND($F26&gt;0,$E26&gt;0),"Yes","No")</f>
        <v>Yes</v>
      </c>
      <c r="I26" s="34" t="str">
        <f t="shared" ref="I26:I27" si="2">IF(E26=0,"Yes","No")</f>
        <v>No</v>
      </c>
    </row>
    <row r="27" spans="1:16">
      <c r="C27" s="28" t="s">
        <v>159</v>
      </c>
      <c r="D27" s="28">
        <f>COUNTIF($C$15:$C$20,"Outstanding")</f>
        <v>3</v>
      </c>
      <c r="E27" s="28">
        <f>COUNTIFS($C$15:$C$20,"Outstanding",$E$15:$E$20,"Yes")</f>
        <v>0</v>
      </c>
      <c r="F27" s="28">
        <f>Table3[[#This Row],[Total number of criteria]]-Table3[[#This Row],[Number of criteria met]]</f>
        <v>3</v>
      </c>
      <c r="G27" s="28" t="str">
        <f t="shared" si="0"/>
        <v>No</v>
      </c>
      <c r="H27" s="28" t="str">
        <f t="shared" si="1"/>
        <v>No</v>
      </c>
      <c r="I27" s="34" t="str">
        <f t="shared" si="2"/>
        <v>Yes</v>
      </c>
    </row>
    <row r="29" spans="1:16" ht="14.1">
      <c r="C29" s="31" t="s">
        <v>160</v>
      </c>
      <c r="D29" s="32" t="str" cm="1">
        <f t="array" ref="D29">_xlfn.IFS($G$27="Yes",$C$27,$G$26="Yes",$C$26,$G$25="Yes",$C$25,$G$25="no","Not implemented")</f>
        <v>Developing</v>
      </c>
      <c r="E29"/>
      <c r="F29"/>
    </row>
    <row r="30" spans="1:16" ht="14.1">
      <c r="C30" s="30" t="s">
        <v>63</v>
      </c>
      <c r="D30" s="33" t="str" cm="1">
        <f t="array" ref="D30">_xlfn.IFS(AND(H26="Yes",H27="Yes"),"Good and Outstanding",H27="Yes","Outstanding",H26="Yes","Good")</f>
        <v>Good</v>
      </c>
      <c r="E30"/>
      <c r="F30"/>
    </row>
    <row r="31" spans="1:16" ht="14.1">
      <c r="C31" s="29" t="s">
        <v>64</v>
      </c>
      <c r="D31" s="26">
        <f>SUM(F25:F27)</f>
        <v>4</v>
      </c>
    </row>
    <row r="33" spans="1:16" s="6" customFormat="1" ht="14.1">
      <c r="A33" s="39">
        <v>2</v>
      </c>
      <c r="B33" s="38" t="s">
        <v>66</v>
      </c>
    </row>
    <row r="34" spans="1:16">
      <c r="A34" s="2"/>
      <c r="B34" s="2"/>
    </row>
    <row r="35" spans="1:16" s="6" customFormat="1">
      <c r="A35" s="2"/>
      <c r="B35" s="5" t="s">
        <v>161</v>
      </c>
      <c r="C35" s="6" t="s">
        <v>133</v>
      </c>
    </row>
    <row r="36" spans="1:16" ht="67.5">
      <c r="C36" s="25" t="s">
        <v>162</v>
      </c>
    </row>
    <row r="38" spans="1:16" s="6" customFormat="1">
      <c r="A38" s="2"/>
      <c r="B38" s="5" t="s">
        <v>163</v>
      </c>
      <c r="C38" s="6" t="s">
        <v>135</v>
      </c>
    </row>
    <row r="39" spans="1:16">
      <c r="B39" s="1" t="s">
        <v>136</v>
      </c>
    </row>
    <row r="41" spans="1:16" ht="27.95">
      <c r="C41" s="35" t="s">
        <v>137</v>
      </c>
      <c r="D41" s="35" t="s">
        <v>138</v>
      </c>
      <c r="E41" s="35" t="s">
        <v>139</v>
      </c>
      <c r="F41" s="35" t="s">
        <v>140</v>
      </c>
      <c r="G41" s="36" t="s">
        <v>141</v>
      </c>
      <c r="H41" s="35" t="s">
        <v>92</v>
      </c>
    </row>
    <row r="42" spans="1:16" ht="69" customHeight="1">
      <c r="C42" s="22" t="s">
        <v>142</v>
      </c>
      <c r="D42" s="22" t="s">
        <v>164</v>
      </c>
      <c r="E42" s="1" t="s">
        <v>95</v>
      </c>
    </row>
    <row r="43" spans="1:16" ht="94.5">
      <c r="C43" s="22" t="s">
        <v>144</v>
      </c>
      <c r="D43" s="22" t="s">
        <v>165</v>
      </c>
      <c r="E43" s="1" t="s">
        <v>95</v>
      </c>
      <c r="O43" s="10"/>
      <c r="P43" s="9"/>
    </row>
    <row r="44" spans="1:16" ht="67.5">
      <c r="C44" s="22" t="s">
        <v>147</v>
      </c>
      <c r="D44" s="22" t="s">
        <v>166</v>
      </c>
      <c r="E44" s="1" t="s">
        <v>97</v>
      </c>
      <c r="O44" s="10"/>
      <c r="P44" s="9"/>
    </row>
    <row r="45" spans="1:16" ht="54">
      <c r="C45" s="22" t="s">
        <v>147</v>
      </c>
      <c r="D45" s="22" t="s">
        <v>167</v>
      </c>
      <c r="E45" s="1" t="s">
        <v>97</v>
      </c>
    </row>
    <row r="46" spans="1:16">
      <c r="C46" s="22"/>
      <c r="D46" s="22"/>
      <c r="M46" s="11"/>
      <c r="N46" s="11"/>
    </row>
    <row r="47" spans="1:16" s="6" customFormat="1">
      <c r="A47" s="2"/>
      <c r="B47" s="5" t="s">
        <v>168</v>
      </c>
      <c r="C47" s="6" t="s">
        <v>152</v>
      </c>
    </row>
    <row r="49" spans="1:9">
      <c r="C49" s="7" t="s">
        <v>137</v>
      </c>
      <c r="D49" s="7" t="s">
        <v>153</v>
      </c>
      <c r="E49" s="7" t="s">
        <v>154</v>
      </c>
      <c r="F49" s="7" t="s">
        <v>155</v>
      </c>
      <c r="G49" s="7" t="s">
        <v>156</v>
      </c>
      <c r="H49" s="7" t="s">
        <v>157</v>
      </c>
      <c r="I49" s="7" t="s">
        <v>158</v>
      </c>
    </row>
    <row r="50" spans="1:9">
      <c r="C50" s="28" t="s">
        <v>142</v>
      </c>
      <c r="D50" s="28">
        <f>COUNTIF($C$42:$C$45,"Developing")</f>
        <v>1</v>
      </c>
      <c r="E50" s="28">
        <f>COUNTIFS($C$15:$C$20,"Developing",$E$15:$E$20,"Yes")</f>
        <v>1</v>
      </c>
      <c r="F50" s="28">
        <f>Table36[[#This Row],[Total number of criteria]]-Table36[[#This Row],[Number of criteria met]]</f>
        <v>0</v>
      </c>
      <c r="G50" s="28" t="str">
        <f>IF($F50=0,"Yes","No")</f>
        <v>Yes</v>
      </c>
      <c r="H50" s="28" t="str">
        <f>IF(AND($F50&gt;0,$E50&gt;0),"Yes","No")</f>
        <v>No</v>
      </c>
      <c r="I50" s="34" t="str">
        <f>IF(E50=0,"Yes","No")</f>
        <v>No</v>
      </c>
    </row>
    <row r="51" spans="1:9">
      <c r="C51" s="28" t="s">
        <v>144</v>
      </c>
      <c r="D51" s="28">
        <f>COUNTIF($C$42:$C$45,"Good")</f>
        <v>1</v>
      </c>
      <c r="E51" s="28">
        <f>COUNTIFS($C$15:$C$20,"good",$E$15:$E$20,"Yes")</f>
        <v>1</v>
      </c>
      <c r="F51" s="28">
        <f>Table36[[#This Row],[Total number of criteria]]-Table36[[#This Row],[Number of criteria met]]</f>
        <v>0</v>
      </c>
      <c r="G51" s="28" t="str">
        <f t="shared" ref="G51:G52" si="3">IF($F51=0,"Yes","No")</f>
        <v>Yes</v>
      </c>
      <c r="H51" s="28" t="str">
        <f t="shared" ref="H51:H52" si="4">IF(AND($F51&gt;0,$E51&gt;0),"Yes","No")</f>
        <v>No</v>
      </c>
      <c r="I51" s="34" t="str">
        <f t="shared" ref="I51:I52" si="5">IF(E51=0,"Yes","No")</f>
        <v>No</v>
      </c>
    </row>
    <row r="52" spans="1:9">
      <c r="C52" s="28" t="s">
        <v>159</v>
      </c>
      <c r="D52" s="28">
        <f>COUNTIF($C$42:$C$45,"Outstanding")</f>
        <v>2</v>
      </c>
      <c r="E52" s="28">
        <f>COUNTIFS($C$15:$C$20,"Outstanding",$E$15:$E$20,"Yes")</f>
        <v>0</v>
      </c>
      <c r="F52" s="28">
        <f>Table36[[#This Row],[Total number of criteria]]-Table36[[#This Row],[Number of criteria met]]</f>
        <v>2</v>
      </c>
      <c r="G52" s="28" t="str">
        <f t="shared" si="3"/>
        <v>No</v>
      </c>
      <c r="H52" s="28" t="str">
        <f t="shared" si="4"/>
        <v>No</v>
      </c>
      <c r="I52" s="34" t="str">
        <f t="shared" si="5"/>
        <v>Yes</v>
      </c>
    </row>
    <row r="54" spans="1:9" ht="14.1">
      <c r="C54" s="31" t="s">
        <v>160</v>
      </c>
      <c r="D54" s="32" t="str" cm="1">
        <f t="array" ref="D54">_xlfn.IFS($G$52="Yes",$C$52,$G$51="Yes",$C$51,$G$50="Yes",$C$50,$G$50="no","Not implemented")</f>
        <v>Good</v>
      </c>
      <c r="E54"/>
      <c r="F54"/>
    </row>
    <row r="55" spans="1:9" ht="14.1">
      <c r="C55" s="30" t="s">
        <v>63</v>
      </c>
      <c r="D55" s="33" t="str" cm="1">
        <f t="array" ref="D55">_xlfn.IFS(AND(H51="Yes",H52="Yes"),"Good and Outstanding",H52="Yes","Outstanding",H51="Yes","Good",AND(H51="No",H51="No",H52="No"),"No")</f>
        <v>No</v>
      </c>
      <c r="E55"/>
      <c r="F55"/>
    </row>
    <row r="56" spans="1:9" ht="14.1">
      <c r="C56" s="29" t="s">
        <v>64</v>
      </c>
      <c r="D56" s="26">
        <f>SUM(F50:F52)</f>
        <v>2</v>
      </c>
    </row>
    <row r="58" spans="1:9" s="6" customFormat="1" ht="14.1">
      <c r="A58" s="39">
        <v>3</v>
      </c>
      <c r="B58" s="38" t="s">
        <v>67</v>
      </c>
    </row>
    <row r="59" spans="1:9">
      <c r="A59" s="2"/>
      <c r="B59" s="2"/>
    </row>
    <row r="60" spans="1:9" s="6" customFormat="1">
      <c r="A60" s="2"/>
      <c r="B60" s="5" t="s">
        <v>120</v>
      </c>
      <c r="C60" s="6" t="s">
        <v>133</v>
      </c>
    </row>
    <row r="61" spans="1:9" ht="121.5">
      <c r="C61" s="37" t="s">
        <v>169</v>
      </c>
    </row>
    <row r="63" spans="1:9" s="6" customFormat="1">
      <c r="A63" s="2"/>
      <c r="B63" s="5" t="s">
        <v>122</v>
      </c>
      <c r="C63" s="6" t="s">
        <v>135</v>
      </c>
    </row>
    <row r="64" spans="1:9">
      <c r="B64" s="1" t="s">
        <v>136</v>
      </c>
    </row>
    <row r="66" spans="1:16" ht="27.95">
      <c r="C66" s="35" t="s">
        <v>137</v>
      </c>
      <c r="D66" s="35" t="s">
        <v>138</v>
      </c>
      <c r="E66" s="35" t="s">
        <v>139</v>
      </c>
      <c r="F66" s="35" t="s">
        <v>140</v>
      </c>
      <c r="G66" s="36" t="s">
        <v>141</v>
      </c>
      <c r="H66" s="35" t="s">
        <v>92</v>
      </c>
    </row>
    <row r="67" spans="1:16" ht="88.5" customHeight="1">
      <c r="C67" s="22" t="s">
        <v>142</v>
      </c>
      <c r="D67" s="22" t="s">
        <v>170</v>
      </c>
      <c r="E67" s="1" t="s">
        <v>95</v>
      </c>
    </row>
    <row r="68" spans="1:16" ht="153" customHeight="1">
      <c r="C68" s="22" t="s">
        <v>144</v>
      </c>
      <c r="D68" s="22" t="s">
        <v>171</v>
      </c>
      <c r="E68" s="1" t="s">
        <v>95</v>
      </c>
      <c r="O68" s="10"/>
      <c r="P68" s="9"/>
    </row>
    <row r="69" spans="1:16" ht="135">
      <c r="C69" s="22" t="s">
        <v>147</v>
      </c>
      <c r="D69" s="22" t="s">
        <v>172</v>
      </c>
      <c r="O69" s="10"/>
      <c r="P69" s="9"/>
    </row>
    <row r="70" spans="1:16" ht="40.5">
      <c r="C70" s="22" t="s">
        <v>147</v>
      </c>
      <c r="D70" s="22" t="s">
        <v>173</v>
      </c>
      <c r="E70" s="1" t="s">
        <v>95</v>
      </c>
    </row>
    <row r="71" spans="1:16" ht="54">
      <c r="C71" s="22" t="s">
        <v>147</v>
      </c>
      <c r="D71" s="22" t="s">
        <v>174</v>
      </c>
      <c r="M71" s="11"/>
      <c r="N71" s="11"/>
    </row>
    <row r="72" spans="1:16">
      <c r="C72" s="22"/>
      <c r="D72" s="22"/>
      <c r="M72" s="11"/>
      <c r="N72" s="11"/>
    </row>
    <row r="73" spans="1:16" s="6" customFormat="1">
      <c r="A73" s="2"/>
      <c r="B73" s="5" t="s">
        <v>175</v>
      </c>
      <c r="C73" s="6" t="s">
        <v>152</v>
      </c>
    </row>
    <row r="75" spans="1:16">
      <c r="C75" s="7" t="s">
        <v>137</v>
      </c>
      <c r="D75" s="7" t="s">
        <v>153</v>
      </c>
      <c r="E75" s="7" t="s">
        <v>154</v>
      </c>
      <c r="F75" s="7" t="s">
        <v>155</v>
      </c>
      <c r="G75" s="7" t="s">
        <v>156</v>
      </c>
      <c r="H75" s="7" t="s">
        <v>157</v>
      </c>
      <c r="I75" s="7" t="s">
        <v>158</v>
      </c>
    </row>
    <row r="76" spans="1:16">
      <c r="C76" s="28" t="s">
        <v>142</v>
      </c>
      <c r="D76" s="26">
        <f>COUNTIF($C$67:$C$71,"Developing")</f>
        <v>1</v>
      </c>
      <c r="E76" s="28">
        <f>COUNTIFS($C67:$C71,"Developing",$E67:$E71,"Yes")</f>
        <v>1</v>
      </c>
      <c r="F76" s="28">
        <f>Table368[[#This Row],[Total number of criteria]]-Table368[[#This Row],[Number of criteria met]]</f>
        <v>0</v>
      </c>
      <c r="G76" s="28" t="str">
        <f>IF($F76=0,"Yes","No")</f>
        <v>Yes</v>
      </c>
      <c r="H76" s="28" t="str">
        <f>IF(AND($F76&gt;0,$E76&gt;0),"Yes","No")</f>
        <v>No</v>
      </c>
      <c r="I76" s="34" t="str">
        <f>IF(E76=0,"Yes","No")</f>
        <v>No</v>
      </c>
    </row>
    <row r="77" spans="1:16">
      <c r="C77" s="28" t="s">
        <v>144</v>
      </c>
      <c r="D77" s="26">
        <f>COUNTIF($C$67:$C$71,"Good")</f>
        <v>1</v>
      </c>
      <c r="E77" s="28">
        <f>COUNTIFS($C67:$C71,"good",$E67:$E71,"Yes")</f>
        <v>1</v>
      </c>
      <c r="F77" s="28">
        <f>Table368[[#This Row],[Total number of criteria]]-Table368[[#This Row],[Number of criteria met]]</f>
        <v>0</v>
      </c>
      <c r="G77" s="28" t="str">
        <f t="shared" ref="G77:G78" si="6">IF($F77=0,"Yes","No")</f>
        <v>Yes</v>
      </c>
      <c r="H77" s="28" t="str">
        <f t="shared" ref="H77:H78" si="7">IF(AND($F77&gt;0,$E77&gt;0),"Yes","No")</f>
        <v>No</v>
      </c>
      <c r="I77" s="34" t="str">
        <f t="shared" ref="I77:I78" si="8">IF(E77=0,"Yes","No")</f>
        <v>No</v>
      </c>
    </row>
    <row r="78" spans="1:16">
      <c r="C78" s="28" t="s">
        <v>159</v>
      </c>
      <c r="D78" s="26">
        <f>COUNTIF($C$67:$C$71,"Outstanding")</f>
        <v>3</v>
      </c>
      <c r="E78" s="28">
        <f>COUNTIFS($C67:$C71,"Outstanding",$E67:$E71,"Yes")</f>
        <v>1</v>
      </c>
      <c r="F78" s="28">
        <f>Table368[[#This Row],[Total number of criteria]]-Table368[[#This Row],[Number of criteria met]]</f>
        <v>2</v>
      </c>
      <c r="G78" s="28" t="str">
        <f t="shared" si="6"/>
        <v>No</v>
      </c>
      <c r="H78" s="28" t="str">
        <f t="shared" si="7"/>
        <v>Yes</v>
      </c>
      <c r="I78" s="34" t="str">
        <f t="shared" si="8"/>
        <v>No</v>
      </c>
    </row>
    <row r="80" spans="1:16" ht="14.1">
      <c r="C80" s="31" t="s">
        <v>160</v>
      </c>
      <c r="D80" s="32" t="str" cm="1">
        <f t="array" ref="D80">_xlfn.IFS($G78="Yes",$C78,$G77="Yes",$C77,$G76="Yes",$C76,$G76="no","Not implemented")</f>
        <v>Good</v>
      </c>
      <c r="E80"/>
      <c r="F80"/>
    </row>
    <row r="81" spans="1:16" ht="14.1">
      <c r="C81" s="30" t="s">
        <v>63</v>
      </c>
      <c r="D81" s="33" t="str" cm="1">
        <f t="array" ref="D81">_xlfn.IFS(AND(H77="Yes",H78="Yes"),"Good and Outstanding",H78="Yes","Outstanding",H77="Yes","Good",AND(H77="No",H77="No",H78="No"),"No")</f>
        <v>Outstanding</v>
      </c>
      <c r="E81"/>
      <c r="F81"/>
    </row>
    <row r="82" spans="1:16" ht="14.1">
      <c r="C82" s="29" t="s">
        <v>64</v>
      </c>
      <c r="D82" s="26">
        <f>SUM(F76:F78)</f>
        <v>2</v>
      </c>
    </row>
    <row r="84" spans="1:16" s="6" customFormat="1" ht="14.1">
      <c r="A84" s="39">
        <v>4</v>
      </c>
      <c r="B84" s="38" t="s">
        <v>68</v>
      </c>
    </row>
    <row r="85" spans="1:16">
      <c r="A85" s="2"/>
      <c r="B85" s="2"/>
    </row>
    <row r="86" spans="1:16" s="6" customFormat="1">
      <c r="A86" s="2"/>
      <c r="B86" s="5" t="s">
        <v>176</v>
      </c>
      <c r="C86" s="6" t="s">
        <v>133</v>
      </c>
    </row>
    <row r="87" spans="1:16" ht="94.5">
      <c r="C87" s="37" t="s">
        <v>177</v>
      </c>
    </row>
    <row r="89" spans="1:16" s="6" customFormat="1">
      <c r="A89" s="2"/>
      <c r="B89" s="5" t="s">
        <v>178</v>
      </c>
      <c r="C89" s="6" t="s">
        <v>135</v>
      </c>
    </row>
    <row r="90" spans="1:16">
      <c r="B90" s="1" t="s">
        <v>136</v>
      </c>
    </row>
    <row r="92" spans="1:16" ht="27.95">
      <c r="C92" s="35" t="s">
        <v>137</v>
      </c>
      <c r="D92" s="35" t="s">
        <v>138</v>
      </c>
      <c r="E92" s="35" t="s">
        <v>139</v>
      </c>
      <c r="F92" s="35" t="s">
        <v>140</v>
      </c>
      <c r="G92" s="36" t="s">
        <v>141</v>
      </c>
      <c r="H92" s="35" t="s">
        <v>92</v>
      </c>
    </row>
    <row r="93" spans="1:16" ht="88.5" customHeight="1">
      <c r="C93" s="22" t="s">
        <v>142</v>
      </c>
      <c r="D93" s="22" t="s">
        <v>179</v>
      </c>
      <c r="E93" s="1" t="s">
        <v>95</v>
      </c>
    </row>
    <row r="94" spans="1:16" ht="92.25" customHeight="1">
      <c r="C94" s="22" t="s">
        <v>144</v>
      </c>
      <c r="D94" s="22" t="s">
        <v>180</v>
      </c>
      <c r="E94" s="1" t="s">
        <v>97</v>
      </c>
      <c r="O94" s="10"/>
      <c r="P94" s="9"/>
    </row>
    <row r="95" spans="1:16" ht="94.5">
      <c r="C95" s="22" t="s">
        <v>147</v>
      </c>
      <c r="D95" s="22" t="s">
        <v>181</v>
      </c>
      <c r="O95" s="10"/>
      <c r="P95" s="9"/>
    </row>
    <row r="96" spans="1:16" ht="81">
      <c r="C96" s="22" t="s">
        <v>147</v>
      </c>
      <c r="D96" s="22" t="s">
        <v>182</v>
      </c>
      <c r="E96" s="1" t="s">
        <v>97</v>
      </c>
    </row>
    <row r="97" spans="1:14">
      <c r="C97" s="22"/>
      <c r="D97" s="22"/>
      <c r="M97" s="11"/>
      <c r="N97" s="11"/>
    </row>
    <row r="98" spans="1:14" s="6" customFormat="1">
      <c r="A98" s="2"/>
      <c r="B98" s="5" t="s">
        <v>183</v>
      </c>
      <c r="C98" s="6" t="s">
        <v>152</v>
      </c>
    </row>
    <row r="100" spans="1:14">
      <c r="C100" s="7" t="s">
        <v>137</v>
      </c>
      <c r="D100" s="7" t="s">
        <v>153</v>
      </c>
      <c r="E100" s="7" t="s">
        <v>154</v>
      </c>
      <c r="F100" s="7" t="s">
        <v>155</v>
      </c>
      <c r="G100" s="7" t="s">
        <v>156</v>
      </c>
      <c r="H100" s="7" t="s">
        <v>157</v>
      </c>
      <c r="I100" s="7" t="s">
        <v>158</v>
      </c>
    </row>
    <row r="101" spans="1:14">
      <c r="C101" s="28" t="s">
        <v>142</v>
      </c>
      <c r="D101" s="26">
        <f>COUNTIF($C93:$C96,"Developing")</f>
        <v>1</v>
      </c>
      <c r="E101" s="28">
        <f>COUNTIFS($C93:$C96,"Developing",$E93:$E96,"Yes")</f>
        <v>1</v>
      </c>
      <c r="F101" s="28">
        <f>Table36810[[#This Row],[Total number of criteria]]-Table36810[[#This Row],[Number of criteria met]]</f>
        <v>0</v>
      </c>
      <c r="G101" s="28" t="str">
        <f>IF($F101=0,"Yes","No")</f>
        <v>Yes</v>
      </c>
      <c r="H101" s="28" t="str">
        <f>IF(AND($F101&gt;0,$E101&gt;0),"Yes","No")</f>
        <v>No</v>
      </c>
      <c r="I101" s="34" t="str">
        <f>IF(E101=0,"Yes","No")</f>
        <v>No</v>
      </c>
    </row>
    <row r="102" spans="1:14">
      <c r="C102" s="28" t="s">
        <v>144</v>
      </c>
      <c r="D102" s="26">
        <f>COUNTIF($C93:$C96,"Good")</f>
        <v>1</v>
      </c>
      <c r="E102" s="28">
        <f>COUNTIFS($C93:$C96,"good",$E93:$E96,"Yes")</f>
        <v>0</v>
      </c>
      <c r="F102" s="28">
        <f>Table36810[[#This Row],[Total number of criteria]]-Table36810[[#This Row],[Number of criteria met]]</f>
        <v>1</v>
      </c>
      <c r="G102" s="28" t="str">
        <f t="shared" ref="G102:G103" si="9">IF($F102=0,"Yes","No")</f>
        <v>No</v>
      </c>
      <c r="H102" s="28" t="str">
        <f t="shared" ref="H102:H103" si="10">IF(AND($F102&gt;0,$E102&gt;0),"Yes","No")</f>
        <v>No</v>
      </c>
      <c r="I102" s="34" t="str">
        <f t="shared" ref="I102:I103" si="11">IF(E102=0,"Yes","No")</f>
        <v>Yes</v>
      </c>
    </row>
    <row r="103" spans="1:14">
      <c r="C103" s="28" t="s">
        <v>159</v>
      </c>
      <c r="D103" s="26">
        <f>COUNTIF($C93:$C96,"Outstanding")</f>
        <v>2</v>
      </c>
      <c r="E103" s="28">
        <f>COUNTIFS($C93:$C96,"Outstanding",$E93:$E96,"Yes")</f>
        <v>0</v>
      </c>
      <c r="F103" s="28">
        <f>Table36810[[#This Row],[Total number of criteria]]-Table36810[[#This Row],[Number of criteria met]]</f>
        <v>2</v>
      </c>
      <c r="G103" s="28" t="str">
        <f t="shared" si="9"/>
        <v>No</v>
      </c>
      <c r="H103" s="28" t="str">
        <f t="shared" si="10"/>
        <v>No</v>
      </c>
      <c r="I103" s="34" t="str">
        <f t="shared" si="11"/>
        <v>Yes</v>
      </c>
    </row>
    <row r="105" spans="1:14" ht="14.1">
      <c r="C105" s="31" t="s">
        <v>160</v>
      </c>
      <c r="D105" s="32" t="str" cm="1">
        <f t="array" ref="D105">_xlfn.IFS($G103="Yes",$C103,$G102="Yes",$C102,$G101="Yes",$C101,$G101="no","Not implemented")</f>
        <v>Developing</v>
      </c>
      <c r="E105"/>
      <c r="F105"/>
    </row>
    <row r="106" spans="1:14" ht="14.1">
      <c r="C106" s="30" t="s">
        <v>63</v>
      </c>
      <c r="D106" s="33" t="str" cm="1">
        <f t="array" ref="D106">_xlfn.IFS(AND(H102="Yes",H103="Yes"),"Good and Outstanding",H103="Yes","Outstanding",H102="Yes","Good",AND(H102="No",H102="No",H103="No"),"No")</f>
        <v>No</v>
      </c>
      <c r="E106"/>
      <c r="F106"/>
    </row>
    <row r="107" spans="1:14" ht="14.1">
      <c r="C107" s="29" t="s">
        <v>64</v>
      </c>
      <c r="D107" s="26">
        <f>SUM(F101:F103)</f>
        <v>3</v>
      </c>
    </row>
    <row r="109" spans="1:14" s="6" customFormat="1" ht="14.1">
      <c r="A109" s="39">
        <v>5</v>
      </c>
      <c r="B109" s="38" t="s">
        <v>69</v>
      </c>
    </row>
    <row r="110" spans="1:14">
      <c r="A110" s="2"/>
      <c r="B110" s="2"/>
    </row>
    <row r="111" spans="1:14" s="6" customFormat="1">
      <c r="A111" s="2"/>
      <c r="B111" s="5" t="s">
        <v>184</v>
      </c>
      <c r="C111" s="6" t="s">
        <v>133</v>
      </c>
    </row>
    <row r="112" spans="1:14" ht="121.5">
      <c r="C112" s="37" t="s">
        <v>185</v>
      </c>
    </row>
    <row r="114" spans="1:16" s="6" customFormat="1">
      <c r="A114" s="2"/>
      <c r="B114" s="5" t="s">
        <v>186</v>
      </c>
      <c r="C114" s="6" t="s">
        <v>135</v>
      </c>
    </row>
    <row r="115" spans="1:16">
      <c r="B115" s="1" t="s">
        <v>136</v>
      </c>
    </row>
    <row r="117" spans="1:16" ht="27.95">
      <c r="C117" s="35" t="s">
        <v>137</v>
      </c>
      <c r="D117" s="35" t="s">
        <v>138</v>
      </c>
      <c r="E117" s="35" t="s">
        <v>139</v>
      </c>
      <c r="F117" s="35" t="s">
        <v>140</v>
      </c>
      <c r="G117" s="36" t="s">
        <v>141</v>
      </c>
      <c r="H117" s="35" t="s">
        <v>92</v>
      </c>
    </row>
    <row r="118" spans="1:16" ht="41.25" customHeight="1">
      <c r="C118" s="22" t="s">
        <v>142</v>
      </c>
      <c r="D118" s="22" t="s">
        <v>187</v>
      </c>
      <c r="E118" s="1" t="s">
        <v>95</v>
      </c>
    </row>
    <row r="119" spans="1:16" ht="105.75" customHeight="1">
      <c r="C119" s="22" t="s">
        <v>142</v>
      </c>
      <c r="D119" s="22" t="s">
        <v>188</v>
      </c>
      <c r="E119" s="1" t="s">
        <v>95</v>
      </c>
      <c r="O119" s="10"/>
      <c r="P119" s="9"/>
    </row>
    <row r="120" spans="1:16" ht="81">
      <c r="C120" s="22" t="s">
        <v>144</v>
      </c>
      <c r="D120" s="22" t="s">
        <v>189</v>
      </c>
      <c r="O120" s="10"/>
      <c r="P120" s="9"/>
    </row>
    <row r="121" spans="1:16" ht="40.5">
      <c r="C121" s="22" t="s">
        <v>144</v>
      </c>
      <c r="D121" s="22" t="s">
        <v>190</v>
      </c>
      <c r="E121" s="1" t="s">
        <v>95</v>
      </c>
    </row>
    <row r="122" spans="1:16" ht="67.5">
      <c r="C122" s="22" t="s">
        <v>147</v>
      </c>
      <c r="D122" s="22" t="s">
        <v>191</v>
      </c>
    </row>
    <row r="123" spans="1:16" ht="121.5">
      <c r="C123" s="22" t="s">
        <v>147</v>
      </c>
      <c r="D123" s="22" t="s">
        <v>192</v>
      </c>
      <c r="E123" s="1" t="s">
        <v>95</v>
      </c>
    </row>
    <row r="124" spans="1:16">
      <c r="C124" s="22"/>
      <c r="D124" s="22"/>
      <c r="M124" s="11"/>
      <c r="N124" s="11"/>
    </row>
    <row r="125" spans="1:16" s="6" customFormat="1">
      <c r="A125" s="2"/>
      <c r="B125" s="5" t="s">
        <v>193</v>
      </c>
      <c r="C125" s="6" t="s">
        <v>152</v>
      </c>
    </row>
    <row r="127" spans="1:16">
      <c r="C127" s="7" t="s">
        <v>137</v>
      </c>
      <c r="D127" s="7" t="s">
        <v>153</v>
      </c>
      <c r="E127" s="7" t="s">
        <v>154</v>
      </c>
      <c r="F127" s="7" t="s">
        <v>155</v>
      </c>
      <c r="G127" s="7" t="s">
        <v>156</v>
      </c>
      <c r="H127" s="7" t="s">
        <v>157</v>
      </c>
      <c r="I127" s="7" t="s">
        <v>158</v>
      </c>
    </row>
    <row r="128" spans="1:16">
      <c r="C128" s="28" t="s">
        <v>142</v>
      </c>
      <c r="D128" s="26">
        <f>COUNTIF($C118:$C123,"Developing")</f>
        <v>2</v>
      </c>
      <c r="E128" s="26">
        <f>COUNTIFS($C118:$C123,"Developing",$E118:$E123,"Yes")</f>
        <v>2</v>
      </c>
      <c r="F128" s="28">
        <f>Table3681012[[#This Row],[Total number of criteria]]-Table3681012[[#This Row],[Number of criteria met]]</f>
        <v>0</v>
      </c>
      <c r="G128" s="28" t="str">
        <f>IF($F128=0,"Yes","No")</f>
        <v>Yes</v>
      </c>
      <c r="H128" s="28" t="str">
        <f>IF(AND($F128&gt;0,$E128&gt;0),"Yes","No")</f>
        <v>No</v>
      </c>
      <c r="I128" s="34" t="str">
        <f>IF(E128=0,"Yes","No")</f>
        <v>No</v>
      </c>
    </row>
    <row r="129" spans="1:9">
      <c r="C129" s="28" t="s">
        <v>144</v>
      </c>
      <c r="D129" s="26">
        <f>COUNTIF($C118:$C123,"Good")</f>
        <v>2</v>
      </c>
      <c r="E129" s="26">
        <f>COUNTIFS($C118:$C123,"good",$E118:$E123,"Yes")</f>
        <v>1</v>
      </c>
      <c r="F129" s="28">
        <f>Table3681012[[#This Row],[Total number of criteria]]-Table3681012[[#This Row],[Number of criteria met]]</f>
        <v>1</v>
      </c>
      <c r="G129" s="28" t="str">
        <f t="shared" ref="G129:G130" si="12">IF($F129=0,"Yes","No")</f>
        <v>No</v>
      </c>
      <c r="H129" s="28" t="str">
        <f t="shared" ref="H129:H130" si="13">IF(AND($F129&gt;0,$E129&gt;0),"Yes","No")</f>
        <v>Yes</v>
      </c>
      <c r="I129" s="34" t="str">
        <f t="shared" ref="I129:I130" si="14">IF(E129=0,"Yes","No")</f>
        <v>No</v>
      </c>
    </row>
    <row r="130" spans="1:9">
      <c r="C130" s="28" t="s">
        <v>159</v>
      </c>
      <c r="D130" s="26">
        <f>COUNTIF($C118:$C123,"Outstanding")</f>
        <v>2</v>
      </c>
      <c r="E130" s="26">
        <f>COUNTIFS($C118:$C123,"Outstanding",$E118:$E123,"Yes")</f>
        <v>1</v>
      </c>
      <c r="F130" s="28">
        <f>Table3681012[[#This Row],[Total number of criteria]]-Table3681012[[#This Row],[Number of criteria met]]</f>
        <v>1</v>
      </c>
      <c r="G130" s="28" t="str">
        <f t="shared" si="12"/>
        <v>No</v>
      </c>
      <c r="H130" s="28" t="str">
        <f t="shared" si="13"/>
        <v>Yes</v>
      </c>
      <c r="I130" s="34" t="str">
        <f t="shared" si="14"/>
        <v>No</v>
      </c>
    </row>
    <row r="132" spans="1:9" ht="14.1">
      <c r="C132" s="31" t="s">
        <v>160</v>
      </c>
      <c r="D132" s="32" t="str" cm="1">
        <f t="array" ref="D132">_xlfn.IFS($G130="Yes",$C130,$G129="Yes",$C129,$G128="Yes",$C128,$G128="no","Not implemented")</f>
        <v>Developing</v>
      </c>
      <c r="E132"/>
      <c r="F132"/>
    </row>
    <row r="133" spans="1:9" ht="14.1">
      <c r="C133" s="30" t="s">
        <v>63</v>
      </c>
      <c r="D133" s="33" t="str" cm="1">
        <f t="array" ref="D133">_xlfn.IFS(AND(H129="Yes",H130="Yes"),"Good and Outstanding",H130="Yes","Outstanding",H129="Yes","Good",AND(H129="No",H129="No",H130="No"),"No")</f>
        <v>Good and Outstanding</v>
      </c>
      <c r="E133"/>
      <c r="F133"/>
    </row>
    <row r="134" spans="1:9" ht="14.1">
      <c r="C134" s="29" t="s">
        <v>64</v>
      </c>
      <c r="D134" s="26">
        <f>SUM(F128:F130)</f>
        <v>2</v>
      </c>
    </row>
    <row r="136" spans="1:9" s="6" customFormat="1" ht="14.1">
      <c r="A136" s="39">
        <v>6</v>
      </c>
      <c r="B136" s="38" t="s">
        <v>70</v>
      </c>
    </row>
    <row r="137" spans="1:9">
      <c r="A137" s="2"/>
      <c r="B137" s="2"/>
    </row>
    <row r="138" spans="1:9" s="6" customFormat="1">
      <c r="A138" s="2"/>
      <c r="B138" s="5" t="s">
        <v>194</v>
      </c>
      <c r="C138" s="6" t="s">
        <v>133</v>
      </c>
    </row>
    <row r="139" spans="1:9" ht="121.5">
      <c r="C139" s="37" t="s">
        <v>195</v>
      </c>
    </row>
    <row r="141" spans="1:9" s="6" customFormat="1">
      <c r="A141" s="2"/>
      <c r="B141" s="5" t="s">
        <v>196</v>
      </c>
      <c r="C141" s="6" t="s">
        <v>135</v>
      </c>
    </row>
    <row r="142" spans="1:9">
      <c r="B142" s="1" t="s">
        <v>136</v>
      </c>
    </row>
    <row r="144" spans="1:9" ht="27.95">
      <c r="C144" s="35" t="s">
        <v>137</v>
      </c>
      <c r="D144" s="35" t="s">
        <v>138</v>
      </c>
      <c r="E144" s="35" t="s">
        <v>139</v>
      </c>
      <c r="F144" s="35" t="s">
        <v>140</v>
      </c>
      <c r="G144" s="36" t="s">
        <v>141</v>
      </c>
      <c r="H144" s="35" t="s">
        <v>92</v>
      </c>
    </row>
    <row r="145" spans="1:16" ht="55.5" customHeight="1">
      <c r="C145" s="22" t="s">
        <v>142</v>
      </c>
      <c r="D145" s="22" t="s">
        <v>197</v>
      </c>
      <c r="E145" s="1" t="s">
        <v>95</v>
      </c>
    </row>
    <row r="146" spans="1:16" ht="72" customHeight="1">
      <c r="C146" s="22" t="s">
        <v>144</v>
      </c>
      <c r="D146" s="22" t="s">
        <v>198</v>
      </c>
      <c r="O146" s="10"/>
      <c r="P146" s="9"/>
    </row>
    <row r="147" spans="1:16" ht="54">
      <c r="C147" s="22" t="s">
        <v>144</v>
      </c>
      <c r="D147" s="22" t="s">
        <v>199</v>
      </c>
      <c r="E147" s="1" t="s">
        <v>95</v>
      </c>
    </row>
    <row r="148" spans="1:16" ht="162">
      <c r="C148" s="22" t="s">
        <v>147</v>
      </c>
      <c r="D148" s="22" t="s">
        <v>200</v>
      </c>
    </row>
    <row r="149" spans="1:16">
      <c r="C149" s="22"/>
      <c r="D149" s="22"/>
      <c r="M149" s="11"/>
      <c r="N149" s="11"/>
    </row>
    <row r="150" spans="1:16" s="6" customFormat="1">
      <c r="A150" s="2"/>
      <c r="B150" s="5" t="s">
        <v>201</v>
      </c>
      <c r="C150" s="6" t="s">
        <v>152</v>
      </c>
    </row>
    <row r="152" spans="1:16">
      <c r="C152" s="7" t="s">
        <v>137</v>
      </c>
      <c r="D152" s="7" t="s">
        <v>153</v>
      </c>
      <c r="E152" s="7" t="s">
        <v>154</v>
      </c>
      <c r="F152" s="7" t="s">
        <v>155</v>
      </c>
      <c r="G152" s="7" t="s">
        <v>156</v>
      </c>
      <c r="H152" s="7" t="s">
        <v>157</v>
      </c>
      <c r="I152" s="7" t="s">
        <v>158</v>
      </c>
    </row>
    <row r="153" spans="1:16">
      <c r="C153" s="28" t="s">
        <v>142</v>
      </c>
      <c r="D153" s="26">
        <f>COUNTIF($C145:$C148,"Developing")</f>
        <v>1</v>
      </c>
      <c r="E153" s="26">
        <f>COUNTIFS($C145:$C148,"Developing",$E145:$E148,"Yes")</f>
        <v>1</v>
      </c>
      <c r="F153" s="28">
        <f>Table368101214[[#This Row],[Total number of criteria]]-Table368101214[[#This Row],[Number of criteria met]]</f>
        <v>0</v>
      </c>
      <c r="G153" s="28" t="str">
        <f>IF($F153=0,"Yes","No")</f>
        <v>Yes</v>
      </c>
      <c r="H153" s="28" t="str">
        <f>IF(AND($F153&gt;0,$E153&gt;0),"Yes","No")</f>
        <v>No</v>
      </c>
      <c r="I153" s="34" t="str">
        <f>IF(E153=0,"Yes","No")</f>
        <v>No</v>
      </c>
    </row>
    <row r="154" spans="1:16">
      <c r="C154" s="28" t="s">
        <v>144</v>
      </c>
      <c r="D154" s="26">
        <f>COUNTIF($C145:$C148,"Good")</f>
        <v>2</v>
      </c>
      <c r="E154" s="26">
        <f>COUNTIFS($C145:$C148,"good",$E145:$E148,"Yes")</f>
        <v>1</v>
      </c>
      <c r="F154" s="28">
        <f>Table368101214[[#This Row],[Total number of criteria]]-Table368101214[[#This Row],[Number of criteria met]]</f>
        <v>1</v>
      </c>
      <c r="G154" s="28" t="str">
        <f t="shared" ref="G154:G155" si="15">IF($F154=0,"Yes","No")</f>
        <v>No</v>
      </c>
      <c r="H154" s="28" t="str">
        <f t="shared" ref="H154:H155" si="16">IF(AND($F154&gt;0,$E154&gt;0),"Yes","No")</f>
        <v>Yes</v>
      </c>
      <c r="I154" s="34" t="str">
        <f t="shared" ref="I154:I155" si="17">IF(E154=0,"Yes","No")</f>
        <v>No</v>
      </c>
    </row>
    <row r="155" spans="1:16">
      <c r="C155" s="28" t="s">
        <v>159</v>
      </c>
      <c r="D155" s="26">
        <f>COUNTIF($C145:$C148,"Outstanding")</f>
        <v>1</v>
      </c>
      <c r="E155" s="26">
        <f>COUNTIFS($C145:$C148,"Outstanding",$E145:$E148,"Yes")</f>
        <v>0</v>
      </c>
      <c r="F155" s="28">
        <f>Table368101214[[#This Row],[Total number of criteria]]-Table368101214[[#This Row],[Number of criteria met]]</f>
        <v>1</v>
      </c>
      <c r="G155" s="28" t="str">
        <f t="shared" si="15"/>
        <v>No</v>
      </c>
      <c r="H155" s="28" t="str">
        <f t="shared" si="16"/>
        <v>No</v>
      </c>
      <c r="I155" s="34" t="str">
        <f t="shared" si="17"/>
        <v>Yes</v>
      </c>
    </row>
    <row r="157" spans="1:16" ht="14.1">
      <c r="C157" s="31" t="s">
        <v>160</v>
      </c>
      <c r="D157" s="32" t="str" cm="1">
        <f t="array" ref="D157">_xlfn.IFS($G155="Yes",$C155,$G154="Yes",$C154,$G153="Yes",$C153,$G153="no","Not implemented")</f>
        <v>Developing</v>
      </c>
      <c r="E157"/>
      <c r="F157"/>
    </row>
    <row r="158" spans="1:16" ht="14.1">
      <c r="C158" s="30" t="s">
        <v>63</v>
      </c>
      <c r="D158" s="33" t="str" cm="1">
        <f t="array" ref="D158">_xlfn.IFS(AND(H154="Yes",H155="Yes"),"Good and Outstanding",H155="Yes","Outstanding",H154="Yes","Good",AND(H154="No",H154="No",H155="No"),"No")</f>
        <v>Good</v>
      </c>
      <c r="E158"/>
      <c r="F158"/>
    </row>
    <row r="159" spans="1:16" ht="14.1">
      <c r="C159" s="29" t="s">
        <v>64</v>
      </c>
      <c r="D159" s="26">
        <f>SUM(F153:F155)</f>
        <v>2</v>
      </c>
    </row>
  </sheetData>
  <mergeCells count="1">
    <mergeCell ref="C9:E9"/>
  </mergeCells>
  <hyperlinks>
    <hyperlink ref="A1" location="Index!B5" display="Index" xr:uid="{0617B000-B4EE-47A5-83B4-645A1F922F38}"/>
  </hyperlinks>
  <pageMargins left="0.7" right="0.7" top="0.75" bottom="0.75" header="0.3" footer="0.3"/>
  <pageSetup paperSize="9" orientation="portrait" r:id="rId1"/>
  <tableParts count="12">
    <tablePart r:id="rId2"/>
    <tablePart r:id="rId3"/>
    <tablePart r:id="rId4"/>
    <tablePart r:id="rId5"/>
    <tablePart r:id="rId6"/>
    <tablePart r:id="rId7"/>
    <tablePart r:id="rId8"/>
    <tablePart r:id="rId9"/>
    <tablePart r:id="rId10"/>
    <tablePart r:id="rId11"/>
    <tablePart r:id="rId12"/>
    <tablePart r:id="rId13"/>
  </tableParts>
  <extLst>
    <ext xmlns:x14="http://schemas.microsoft.com/office/spreadsheetml/2009/9/main" uri="{CCE6A557-97BC-4b89-ADB6-D9C93CAAB3DF}">
      <x14:dataValidations xmlns:xm="http://schemas.microsoft.com/office/excel/2006/main" count="3">
        <x14:dataValidation type="list" allowBlank="1" showInputMessage="1" showErrorMessage="1" xr:uid="{671F15C1-CC15-4645-AF8B-82537DB90333}">
          <x14:formula1>
            <xm:f>Lists!$C$1:$C$3</xm:f>
          </x14:formula1>
          <xm:sqref>E21 E46 E71:E72 E97 E124 E149</xm:sqref>
        </x14:dataValidation>
        <x14:dataValidation type="list" allowBlank="1" showInputMessage="1" showErrorMessage="1" xr:uid="{1A228BBE-390D-4130-A23C-81783D58A04A}">
          <x14:formula1>
            <xm:f>Lists!$C$1:$C$2</xm:f>
          </x14:formula1>
          <xm:sqref>E15:H20 E42:H45 E67:H70 E93:H96 E118:H123 E145:H148</xm:sqref>
        </x14:dataValidation>
        <x14:dataValidation type="list" allowBlank="1" showInputMessage="1" showErrorMessage="1" xr:uid="{89480A5C-EA87-4BC4-A278-14AB72655E3B}">
          <x14:formula1>
            <xm:f>Lists!$A$3:$A$5</xm:f>
          </x14:formula1>
          <xm:sqref>C15:C20 C42:C45 C67:C71 C93:C96 C118:C123 C145:C148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4367A1-7D72-4C40-B179-F1B0D0E9C883}">
  <sheetPr>
    <tabColor theme="0"/>
  </sheetPr>
  <dimension ref="A1:M48"/>
  <sheetViews>
    <sheetView showGridLines="0" zoomScale="90" zoomScaleNormal="90" workbookViewId="0">
      <selection activeCell="E47" sqref="E47"/>
    </sheetView>
  </sheetViews>
  <sheetFormatPr defaultColWidth="9" defaultRowHeight="13.5"/>
  <cols>
    <col min="1" max="2" width="3.625" style="1" customWidth="1"/>
    <col min="3" max="3" width="49.625" style="1" customWidth="1"/>
    <col min="4" max="4" width="60" style="1" customWidth="1"/>
    <col min="5" max="5" width="34.625" style="1" customWidth="1"/>
    <col min="6" max="6" width="33.625" style="1" customWidth="1"/>
    <col min="7" max="7" width="29.125" style="1" customWidth="1"/>
    <col min="8" max="9" width="9" style="1" customWidth="1"/>
    <col min="10" max="11" width="9" style="1"/>
    <col min="12" max="13" width="9" style="1" customWidth="1"/>
    <col min="14" max="16384" width="9" style="1"/>
  </cols>
  <sheetData>
    <row r="1" spans="1:9" s="7" customFormat="1" ht="19.5">
      <c r="A1" s="8" t="s">
        <v>40</v>
      </c>
      <c r="B1" s="1"/>
      <c r="C1" s="20" t="e">
        <f ca="1">MID(CELL("filename",A1),FIND("]",CELL("filename",A1))+1,LEN(CELL("filename",A1))-FIND("]",CELL("filename",A1)))</f>
        <v>#VALUE!</v>
      </c>
      <c r="D1" s="12"/>
      <c r="E1" s="13"/>
      <c r="F1" s="14" t="s">
        <v>1</v>
      </c>
      <c r="G1" s="15" t="e">
        <f ca="1">MID(CELL("filename",G1),FIND(" v",CELL("filename",G1))+1,FIND(".xls",CELL("filename",G1))-FIND(" v",CELL("filename",G1))-1)</f>
        <v>#VALUE!</v>
      </c>
      <c r="H1" s="16">
        <f ca="1">TODAY()</f>
        <v>46069</v>
      </c>
      <c r="I1" s="17">
        <f ca="1">NOW()</f>
        <v>46069.582609722223</v>
      </c>
    </row>
    <row r="2" spans="1:9" s="3" customFormat="1">
      <c r="A2" s="4"/>
      <c r="C2" s="21" t="s">
        <v>202</v>
      </c>
      <c r="D2" s="18"/>
      <c r="E2" s="18"/>
      <c r="F2" s="18"/>
      <c r="G2" s="18"/>
      <c r="H2" s="18"/>
      <c r="I2" s="19"/>
    </row>
    <row r="4" spans="1:9" s="6" customFormat="1">
      <c r="A4" s="5">
        <v>1</v>
      </c>
      <c r="B4" s="6" t="s">
        <v>203</v>
      </c>
    </row>
    <row r="5" spans="1:9" customFormat="1"/>
    <row r="6" spans="1:9" s="6" customFormat="1">
      <c r="A6" s="2"/>
      <c r="B6" s="5" t="s">
        <v>74</v>
      </c>
      <c r="C6" s="6" t="s">
        <v>204</v>
      </c>
    </row>
    <row r="7" spans="1:9" ht="26.25" customHeight="1">
      <c r="A7" s="2"/>
      <c r="B7" s="56" t="s">
        <v>126</v>
      </c>
      <c r="C7" s="54" t="s">
        <v>205</v>
      </c>
    </row>
    <row r="8" spans="1:9" ht="22.5" customHeight="1">
      <c r="B8" s="56" t="s">
        <v>126</v>
      </c>
      <c r="C8" s="54" t="s">
        <v>206</v>
      </c>
    </row>
    <row r="9" spans="1:9" ht="23.25" customHeight="1">
      <c r="B9" s="56" t="s">
        <v>126</v>
      </c>
      <c r="C9" s="53" t="s">
        <v>207</v>
      </c>
    </row>
    <row r="10" spans="1:9" ht="21" customHeight="1">
      <c r="B10" s="57" t="s">
        <v>126</v>
      </c>
      <c r="C10" s="54" t="s">
        <v>208</v>
      </c>
    </row>
    <row r="11" spans="1:9" ht="21" customHeight="1">
      <c r="B11" s="57" t="s">
        <v>126</v>
      </c>
      <c r="C11" s="54" t="s">
        <v>209</v>
      </c>
    </row>
    <row r="12" spans="1:9" ht="23.25" customHeight="1">
      <c r="B12" s="57" t="s">
        <v>126</v>
      </c>
      <c r="C12" s="54" t="s">
        <v>210</v>
      </c>
    </row>
    <row r="13" spans="1:9" s="6" customFormat="1" ht="12.95" customHeight="1">
      <c r="A13" s="2"/>
      <c r="B13" s="5" t="s">
        <v>77</v>
      </c>
      <c r="C13" s="6" t="s">
        <v>211</v>
      </c>
    </row>
    <row r="14" spans="1:9" customFormat="1" ht="12.95" customHeight="1"/>
    <row r="15" spans="1:9" customFormat="1" ht="12.95" customHeight="1">
      <c r="B15" s="75"/>
      <c r="C15" s="81" t="s">
        <v>72</v>
      </c>
      <c r="D15" s="82" t="s">
        <v>73</v>
      </c>
      <c r="E15" s="82" t="s">
        <v>212</v>
      </c>
      <c r="F15" s="82" t="s">
        <v>90</v>
      </c>
      <c r="G15" s="83" t="s">
        <v>213</v>
      </c>
    </row>
    <row r="16" spans="1:9" ht="40.5">
      <c r="B16" s="101">
        <v>1</v>
      </c>
      <c r="C16" s="100" t="s">
        <v>75</v>
      </c>
      <c r="D16" s="76" t="s">
        <v>76</v>
      </c>
      <c r="E16" s="77" t="s">
        <v>95</v>
      </c>
      <c r="F16" s="77"/>
      <c r="G16" s="77"/>
    </row>
    <row r="17" spans="1:13" ht="40.5">
      <c r="B17" s="101"/>
      <c r="C17" s="100"/>
      <c r="D17" s="76" t="s">
        <v>78</v>
      </c>
      <c r="E17" s="77" t="s">
        <v>97</v>
      </c>
      <c r="F17" s="77"/>
      <c r="G17" s="80" t="s">
        <v>214</v>
      </c>
    </row>
    <row r="18" spans="1:13" ht="81">
      <c r="B18" s="78">
        <v>2</v>
      </c>
      <c r="C18" s="79" t="s">
        <v>79</v>
      </c>
      <c r="D18" s="78" t="s">
        <v>80</v>
      </c>
      <c r="E18" s="26"/>
      <c r="F18" s="26"/>
      <c r="G18" s="26"/>
      <c r="L18" s="10"/>
      <c r="M18" s="9"/>
    </row>
    <row r="19" spans="1:13" ht="94.5">
      <c r="B19" s="76">
        <v>3</v>
      </c>
      <c r="C19" s="80" t="s">
        <v>81</v>
      </c>
      <c r="D19" s="76" t="s">
        <v>82</v>
      </c>
      <c r="E19" s="77"/>
      <c r="F19" s="77"/>
      <c r="G19" s="77"/>
      <c r="L19" s="10"/>
      <c r="M19" s="9"/>
    </row>
    <row r="20" spans="1:13">
      <c r="B20" s="27"/>
      <c r="C20" s="22"/>
      <c r="D20" s="27"/>
      <c r="L20" s="10"/>
      <c r="M20" s="9"/>
    </row>
    <row r="21" spans="1:13">
      <c r="B21" s="7" t="s">
        <v>215</v>
      </c>
      <c r="C21" s="22"/>
      <c r="D21" s="27"/>
      <c r="L21" s="10"/>
      <c r="M21" s="9"/>
    </row>
    <row r="22" spans="1:13">
      <c r="B22" s="27"/>
      <c r="C22" s="22"/>
      <c r="D22" s="27"/>
      <c r="L22" s="10"/>
      <c r="M22" s="9"/>
    </row>
    <row r="23" spans="1:13" s="6" customFormat="1">
      <c r="A23" s="2"/>
      <c r="B23" s="74" t="s">
        <v>151</v>
      </c>
      <c r="C23" s="6" t="s">
        <v>216</v>
      </c>
    </row>
    <row r="24" spans="1:13">
      <c r="L24" s="11"/>
      <c r="M24" s="11"/>
    </row>
    <row r="25" spans="1:13">
      <c r="B25" s="1" t="s">
        <v>217</v>
      </c>
      <c r="L25" s="11"/>
      <c r="M25" s="11"/>
    </row>
    <row r="26" spans="1:13">
      <c r="L26" s="11"/>
      <c r="M26" s="11"/>
    </row>
    <row r="27" spans="1:13">
      <c r="C27" s="7" t="s">
        <v>218</v>
      </c>
      <c r="D27" s="7" t="s">
        <v>219</v>
      </c>
      <c r="E27" s="7" t="s">
        <v>220</v>
      </c>
      <c r="L27" s="11"/>
      <c r="M27" s="11"/>
    </row>
    <row r="28" spans="1:13" ht="54">
      <c r="C28" s="27" t="s">
        <v>221</v>
      </c>
      <c r="D28" s="7" t="s">
        <v>97</v>
      </c>
      <c r="E28" s="7"/>
    </row>
    <row r="29" spans="1:13" ht="54">
      <c r="C29" s="27" t="s">
        <v>222</v>
      </c>
      <c r="D29" s="7" t="s">
        <v>95</v>
      </c>
      <c r="E29" s="7"/>
    </row>
    <row r="30" spans="1:13">
      <c r="C30" s="27" t="s">
        <v>223</v>
      </c>
      <c r="D30" s="7"/>
      <c r="E30" s="7"/>
    </row>
    <row r="32" spans="1:13" s="6" customFormat="1">
      <c r="A32" s="2"/>
      <c r="B32" s="5" t="s">
        <v>224</v>
      </c>
      <c r="C32" s="6" t="s">
        <v>225</v>
      </c>
    </row>
    <row r="34" spans="1:4" ht="14.1">
      <c r="C34" s="61" t="s">
        <v>226</v>
      </c>
      <c r="D34" s="61" t="s">
        <v>227</v>
      </c>
    </row>
    <row r="35" spans="1:4">
      <c r="C35" s="70" t="s">
        <v>228</v>
      </c>
      <c r="D35" s="72" t="s">
        <v>229</v>
      </c>
    </row>
    <row r="36" spans="1:4">
      <c r="C36" s="70" t="s">
        <v>230</v>
      </c>
      <c r="D36" s="72" t="s">
        <v>231</v>
      </c>
    </row>
    <row r="37" spans="1:4">
      <c r="C37" s="70" t="s">
        <v>232</v>
      </c>
      <c r="D37" s="72" t="s">
        <v>233</v>
      </c>
    </row>
    <row r="38" spans="1:4">
      <c r="C38" s="70" t="s">
        <v>234</v>
      </c>
      <c r="D38" s="72" t="s">
        <v>235</v>
      </c>
    </row>
    <row r="39" spans="1:4">
      <c r="C39" s="70" t="s">
        <v>236</v>
      </c>
      <c r="D39" s="73" t="s">
        <v>237</v>
      </c>
    </row>
    <row r="40" spans="1:4">
      <c r="C40" s="70" t="s">
        <v>238</v>
      </c>
      <c r="D40" s="72" t="s">
        <v>239</v>
      </c>
    </row>
    <row r="41" spans="1:4" ht="27">
      <c r="C41" s="70" t="s">
        <v>240</v>
      </c>
      <c r="D41" s="72" t="s">
        <v>241</v>
      </c>
    </row>
    <row r="42" spans="1:4" ht="27">
      <c r="C42" s="71" t="s">
        <v>242</v>
      </c>
      <c r="D42" s="72" t="s">
        <v>243</v>
      </c>
    </row>
    <row r="43" spans="1:4">
      <c r="C43" s="71" t="s">
        <v>244</v>
      </c>
    </row>
    <row r="44" spans="1:4">
      <c r="C44" s="71" t="s">
        <v>245</v>
      </c>
    </row>
    <row r="45" spans="1:4" ht="27">
      <c r="C45" s="71" t="s">
        <v>246</v>
      </c>
    </row>
    <row r="46" spans="1:4" ht="27">
      <c r="C46" s="71" t="s">
        <v>247</v>
      </c>
    </row>
    <row r="48" spans="1:4" s="6" customFormat="1">
      <c r="A48" s="5" t="s">
        <v>38</v>
      </c>
      <c r="B48" s="6" t="s">
        <v>39</v>
      </c>
    </row>
  </sheetData>
  <mergeCells count="2">
    <mergeCell ref="C16:C17"/>
    <mergeCell ref="B16:B17"/>
  </mergeCells>
  <hyperlinks>
    <hyperlink ref="A1" location="Index!B5" display="Index" xr:uid="{D9DA5972-471E-4B5E-920A-90E3AC4E08EC}"/>
    <hyperlink ref="C35" r:id="rId1" display="https://view.officeapps.live.com/op/view.aspx?src=https%3A%2F%2Fwww.england.nhs.uk%2Fwp-content%2Fuploads%2F2022%2F03%2FFriends-and-Family-Test-mental-health-data-January-2022.xlsm&amp;wdOrigin=BROWSELINK" xr:uid="{523F89CD-10F0-4135-B1BD-02D2C0D8E5A9}"/>
    <hyperlink ref="C36" r:id="rId2" display="https://www.england.nhs.uk/publication/complaints-survey-data-entry-spreadsheet/" xr:uid="{6CF9854D-BAC5-4B1A-9778-B1950BA381D9}"/>
    <hyperlink ref="C37" r:id="rId3" display="https://www.pointofcarefoundation.org.uk/resource/patient-family-centred-care-toolkit/" xr:uid="{CC10975D-1D5A-4250-94E5-D992AFB32000}"/>
    <hyperlink ref="C38" r:id="rId4" display="https://www.pointofcarefoundation.org.uk/resource/experience-based-co-design-ebcd-toolkit/" xr:uid="{2862AA4A-51BE-46A3-B534-660C9ECD829B}"/>
    <hyperlink ref="C39" r:id="rId5" display="https://www.cqc.org.uk/publications/surveys/community-mental-health-survey" xr:uid="{6BDFE7FB-A0EA-4CE8-9288-6C97C2EA805E}"/>
    <hyperlink ref="C40" r:id="rId6" display="https://www.nhs.uk/nhs-services/hospitals/what-is-pals-patient-advice-and-liaison-service/" xr:uid="{F73384C4-1D38-49AC-AA87-9B11B64C1D68}"/>
    <hyperlink ref="C41" r:id="rId7" display="https://tidesstudy.com/" xr:uid="{ED5E4A2B-5AC2-483C-A026-48D36B0B4F1A}"/>
    <hyperlink ref="D35" r:id="rId8" display="https://future.nhs.uk/connect.ti/MHOutcomes/grouphome" xr:uid="{DC919807-20AB-411A-9363-C445A81DC6E1}"/>
    <hyperlink ref="D36" r:id="rId9" display="https://digital.nhs.uk/data-and-information/data-tools-and-services/data-services/patient-reported-outcome-measures-proms" xr:uid="{8BB7C335-6A11-4AB2-82BE-DDB4C1C21A44}"/>
    <hyperlink ref="D37" r:id="rId10" display="https://www.elft.nhs.uk/dialog" xr:uid="{CD6B239B-BB7A-4141-9BF6-0242F6A83AD8}"/>
    <hyperlink ref="D38" r:id="rId11" display="https://www.reqol.org.uk/p/overview.html" xr:uid="{8AF5F1A0-5B4E-48BC-92C6-308ACAB90B2A}"/>
    <hyperlink ref="D40" r:id="rId12" display="https://future.nhs.uk/MHOutcomes/view?objectID=12313936" xr:uid="{DF99D3CE-627A-42E8-8145-AA2B9F6FD981}"/>
    <hyperlink ref="D41" r:id="rId13" display="https://www.england.nhs.uk/publication/implementing-routine-outcome-monitoring-in-specialist-mental-health-services/" xr:uid="{6C75922E-4E61-4672-9A14-176C8A3F79C5}"/>
    <hyperlink ref="D42" r:id="rId14" display="https://www.england.nhs.uk/publication/the-improving-access-to-psychological-therapies-manual/" xr:uid="{72F1FD33-5E0D-41F5-B945-6F668E7BFC57}"/>
  </hyperlinks>
  <pageMargins left="0.7" right="0.7" top="0.75" bottom="0.75" header="0.3" footer="0.3"/>
  <pageSetup paperSize="9" orientation="portrait" r:id="rId15"/>
  <tableParts count="1">
    <tablePart r:id="rId16"/>
  </tableParts>
  <extLst>
    <ext xmlns:x14="http://schemas.microsoft.com/office/spreadsheetml/2009/9/main" uri="{CCE6A557-97BC-4b89-ADB6-D9C93CAAB3DF}">
      <x14:dataValidations xmlns:xm="http://schemas.microsoft.com/office/excel/2006/main" count="1">
        <x14:dataValidation type="list" allowBlank="1" showInputMessage="1" showErrorMessage="1" xr:uid="{0CFF58AC-2EA3-4127-9816-FF6B02A311F8}">
          <x14:formula1>
            <xm:f>Lists!$C$1:$C$2</xm:f>
          </x14:formula1>
          <xm:sqref>E16:E19 D28:D29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281C00-81A1-47F7-9FA9-246DF1AA3A0A}">
  <sheetPr>
    <tabColor theme="0"/>
  </sheetPr>
  <dimension ref="A1:M30"/>
  <sheetViews>
    <sheetView showGridLines="0" zoomScale="90" zoomScaleNormal="90" workbookViewId="0"/>
  </sheetViews>
  <sheetFormatPr defaultColWidth="9" defaultRowHeight="13.5"/>
  <cols>
    <col min="1" max="2" width="3.625" style="1" customWidth="1"/>
    <col min="3" max="7" width="9" style="1"/>
    <col min="8" max="9" width="9" style="1" customWidth="1"/>
    <col min="10" max="11" width="9" style="1"/>
    <col min="12" max="13" width="9" style="1" customWidth="1"/>
    <col min="14" max="16384" width="9" style="1"/>
  </cols>
  <sheetData>
    <row r="1" spans="1:13" s="7" customFormat="1" ht="19.5">
      <c r="A1" s="8" t="s">
        <v>40</v>
      </c>
      <c r="B1" s="1"/>
      <c r="C1" s="20" t="e">
        <f ca="1">MID(CELL("filename",A1),FIND("]",CELL("filename",A1))+1,LEN(CELL("filename",A1))-FIND("]",CELL("filename",A1)))</f>
        <v>#VALUE!</v>
      </c>
      <c r="D1" s="12"/>
      <c r="E1" s="13"/>
      <c r="F1" s="14" t="s">
        <v>1</v>
      </c>
      <c r="G1" s="15" t="e">
        <f ca="1">MID(CELL("filename",G1),FIND(" v",CELL("filename",G1))+1,FIND(".xls",CELL("filename",G1))-FIND(" v",CELL("filename",G1))-1)</f>
        <v>#VALUE!</v>
      </c>
      <c r="H1" s="16">
        <f ca="1">TODAY()</f>
        <v>46069</v>
      </c>
      <c r="I1" s="17">
        <f ca="1">NOW()</f>
        <v>46069.582609722223</v>
      </c>
    </row>
    <row r="2" spans="1:13" s="3" customFormat="1">
      <c r="A2" s="4"/>
      <c r="C2" s="21" t="s">
        <v>83</v>
      </c>
      <c r="D2" s="18"/>
      <c r="E2" s="18"/>
      <c r="F2" s="18"/>
      <c r="G2" s="18"/>
      <c r="H2" s="18"/>
      <c r="I2" s="19"/>
    </row>
    <row r="4" spans="1:13" s="6" customFormat="1">
      <c r="A4" s="5">
        <v>1</v>
      </c>
      <c r="B4" s="6" t="s">
        <v>84</v>
      </c>
    </row>
    <row r="5" spans="1:13">
      <c r="A5" s="2"/>
      <c r="B5" s="2"/>
    </row>
    <row r="6" spans="1:13" s="6" customFormat="1">
      <c r="A6" s="2"/>
      <c r="B6" s="5" t="s">
        <v>74</v>
      </c>
      <c r="C6" s="6" t="s">
        <v>85</v>
      </c>
    </row>
    <row r="12" spans="1:13">
      <c r="L12" s="10"/>
      <c r="M12" s="9"/>
    </row>
    <row r="13" spans="1:13">
      <c r="L13" s="10"/>
      <c r="M13" s="9"/>
    </row>
    <row r="15" spans="1:13">
      <c r="L15" s="11"/>
      <c r="M15" s="11"/>
    </row>
    <row r="16" spans="1:13">
      <c r="L16" s="11"/>
      <c r="M16" s="11"/>
    </row>
    <row r="30" spans="1:2" s="6" customFormat="1">
      <c r="A30" s="5" t="s">
        <v>38</v>
      </c>
      <c r="B30" s="6" t="s">
        <v>39</v>
      </c>
    </row>
  </sheetData>
  <hyperlinks>
    <hyperlink ref="A1" location="Index!B5" display="Index" xr:uid="{503F65D0-EFE0-4F3F-A35E-3BD7F5C5203E}"/>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75BCC6-E9B2-40F0-9C49-5C108A0970BC}">
  <sheetPr>
    <tabColor theme="0"/>
  </sheetPr>
  <dimension ref="A1:M48"/>
  <sheetViews>
    <sheetView showGridLines="0" topLeftCell="A25" zoomScale="90" zoomScaleNormal="90" workbookViewId="0">
      <selection activeCell="C11" sqref="C11"/>
    </sheetView>
  </sheetViews>
  <sheetFormatPr defaultColWidth="9" defaultRowHeight="13.5"/>
  <cols>
    <col min="1" max="2" width="3.625" style="1" customWidth="1"/>
    <col min="3" max="7" width="9" style="1"/>
    <col min="8" max="9" width="9" style="1" customWidth="1"/>
    <col min="10" max="11" width="9" style="1"/>
    <col min="12" max="13" width="9" style="1" customWidth="1"/>
    <col min="14" max="16384" width="9" style="1"/>
  </cols>
  <sheetData>
    <row r="1" spans="1:13" s="7" customFormat="1" ht="19.5">
      <c r="A1" s="8" t="s">
        <v>40</v>
      </c>
      <c r="B1" s="1"/>
      <c r="C1" s="20" t="e">
        <f ca="1">MID(CELL("filename",A1),FIND("]",CELL("filename",A1))+1,LEN(CELL("filename",A1))-FIND("]",CELL("filename",A1)))</f>
        <v>#VALUE!</v>
      </c>
      <c r="D1" s="12"/>
      <c r="E1" s="13"/>
      <c r="F1" s="14" t="s">
        <v>1</v>
      </c>
      <c r="G1" s="15" t="e">
        <f ca="1">MID(CELL("filename",G1),FIND(" v",CELL("filename",G1))+1,FIND(".xls",CELL("filename",G1))-FIND(" v",CELL("filename",G1))-1)</f>
        <v>#VALUE!</v>
      </c>
      <c r="H1" s="16">
        <f ca="1">TODAY()</f>
        <v>46069</v>
      </c>
      <c r="I1" s="17">
        <f ca="1">NOW()</f>
        <v>46069.582609722223</v>
      </c>
    </row>
    <row r="2" spans="1:13" s="3" customFormat="1">
      <c r="A2" s="4"/>
      <c r="C2" s="21" t="s">
        <v>248</v>
      </c>
      <c r="D2" s="18"/>
      <c r="E2" s="18"/>
      <c r="F2" s="18"/>
      <c r="G2" s="18"/>
      <c r="H2" s="18"/>
      <c r="I2" s="19"/>
    </row>
    <row r="4" spans="1:13" s="6" customFormat="1">
      <c r="A4" s="5">
        <v>1</v>
      </c>
      <c r="B4" s="6" t="s">
        <v>249</v>
      </c>
    </row>
    <row r="5" spans="1:13">
      <c r="A5" s="2"/>
      <c r="B5" s="2"/>
    </row>
    <row r="6" spans="1:13" customFormat="1">
      <c r="B6">
        <v>1</v>
      </c>
      <c r="C6" t="s">
        <v>250</v>
      </c>
    </row>
    <row r="7" spans="1:13">
      <c r="B7" s="1">
        <v>2</v>
      </c>
      <c r="C7" s="1" t="s">
        <v>251</v>
      </c>
    </row>
    <row r="8" spans="1:13">
      <c r="B8" s="1">
        <v>3</v>
      </c>
      <c r="C8" s="1" t="s">
        <v>252</v>
      </c>
    </row>
    <row r="9" spans="1:13">
      <c r="B9" s="1">
        <v>4</v>
      </c>
      <c r="C9" s="1" t="s">
        <v>253</v>
      </c>
    </row>
    <row r="10" spans="1:13">
      <c r="B10" s="1">
        <v>5</v>
      </c>
      <c r="C10" s="1" t="s">
        <v>254</v>
      </c>
    </row>
    <row r="11" spans="1:13">
      <c r="B11" s="1">
        <v>6</v>
      </c>
      <c r="C11" s="1" t="s">
        <v>255</v>
      </c>
    </row>
    <row r="12" spans="1:13">
      <c r="C12" s="1" t="s">
        <v>86</v>
      </c>
      <c r="L12" s="10"/>
      <c r="M12" s="9"/>
    </row>
    <row r="13" spans="1:13">
      <c r="C13" s="1" t="s">
        <v>256</v>
      </c>
      <c r="L13" s="10"/>
      <c r="M13" s="9"/>
    </row>
    <row r="14" spans="1:13">
      <c r="C14" s="1" t="s">
        <v>257</v>
      </c>
    </row>
    <row r="15" spans="1:13">
      <c r="C15" s="1" t="s">
        <v>258</v>
      </c>
      <c r="L15" s="11"/>
      <c r="M15" s="11"/>
    </row>
    <row r="16" spans="1:13">
      <c r="B16" s="1">
        <v>7</v>
      </c>
      <c r="C16" s="1" t="s">
        <v>259</v>
      </c>
      <c r="L16" s="11"/>
      <c r="M16" s="11"/>
    </row>
    <row r="17" spans="1:13">
      <c r="B17" s="1">
        <v>8</v>
      </c>
      <c r="C17" s="1" t="s">
        <v>260</v>
      </c>
      <c r="L17" s="11"/>
      <c r="M17" s="11"/>
    </row>
    <row r="19" spans="1:13">
      <c r="B19"/>
    </row>
    <row r="31" spans="1:13" s="6" customFormat="1">
      <c r="A31" s="5" t="s">
        <v>38</v>
      </c>
      <c r="B31" s="6" t="s">
        <v>39</v>
      </c>
    </row>
    <row r="48" spans="2:2">
      <c r="B48"/>
    </row>
  </sheetData>
  <hyperlinks>
    <hyperlink ref="A1" location="Index!B5" display="Index" xr:uid="{A1925B0E-1F60-4574-ABDE-F592F5053CC0}"/>
  </hyperlink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9BD43-C252-4939-ADA6-87D17B444F30}">
  <dimension ref="A1:C5"/>
  <sheetViews>
    <sheetView workbookViewId="0">
      <selection activeCell="C3" sqref="C3"/>
    </sheetView>
  </sheetViews>
  <sheetFormatPr defaultRowHeight="13.5"/>
  <sheetData>
    <row r="1" spans="1:3">
      <c r="A1" t="s">
        <v>62</v>
      </c>
      <c r="C1" t="s">
        <v>95</v>
      </c>
    </row>
    <row r="2" spans="1:3">
      <c r="A2" t="s">
        <v>261</v>
      </c>
      <c r="C2" t="s">
        <v>97</v>
      </c>
    </row>
    <row r="3" spans="1:3">
      <c r="A3" t="s">
        <v>142</v>
      </c>
    </row>
    <row r="4" spans="1:3">
      <c r="A4" t="s">
        <v>144</v>
      </c>
    </row>
    <row r="5" spans="1:3">
      <c r="A5" t="s">
        <v>147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D80215F5294B945AC6B01BA03FF0381" ma:contentTypeVersion="15" ma:contentTypeDescription="Create a new document." ma:contentTypeScope="" ma:versionID="0e74292fbb1d7ead88d06f8634ec6b7c">
  <xsd:schema xmlns:xsd="http://www.w3.org/2001/XMLSchema" xmlns:xs="http://www.w3.org/2001/XMLSchema" xmlns:p="http://schemas.microsoft.com/office/2006/metadata/properties" xmlns:ns2="47ba6f9f-6cc4-45c1-9b40-12922ccc3f17" xmlns:ns3="5ff50e5a-0425-4f04-ac15-753400f85414" targetNamespace="http://schemas.microsoft.com/office/2006/metadata/properties" ma:root="true" ma:fieldsID="fbe3cb84a48887b0a54c809b01afad33" ns2:_="" ns3:_="">
    <xsd:import namespace="47ba6f9f-6cc4-45c1-9b40-12922ccc3f17"/>
    <xsd:import namespace="5ff50e5a-0425-4f04-ac15-753400f85414"/>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Location" minOccurs="0"/>
                <xsd:element ref="ns3:SharedWithUsers" minOccurs="0"/>
                <xsd:element ref="ns3:SharedWithDetails" minOccurs="0"/>
                <xsd:element ref="ns2:lcf76f155ced4ddcb4097134ff3c332f" minOccurs="0"/>
                <xsd:element ref="ns3:TaxCatchAll"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ba6f9f-6cc4-45c1-9b40-12922ccc3f1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Location" ma:index="15" nillable="true" ma:displayName="Location" ma:indexed="true" ma:internalName="MediaServiceLocation"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d33518ec-8938-4e66-8093-76bf475c5c70"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ff50e5a-0425-4f04-ac15-753400f85414"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2306576e-aad3-4cdf-bd2e-55d5c389b9fa}" ma:internalName="TaxCatchAll" ma:showField="CatchAllData" ma:web="5ff50e5a-0425-4f04-ac15-753400f8541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7ba6f9f-6cc4-45c1-9b40-12922ccc3f17">
      <Terms xmlns="http://schemas.microsoft.com/office/infopath/2007/PartnerControls"/>
    </lcf76f155ced4ddcb4097134ff3c332f>
    <TaxCatchAll xmlns="5ff50e5a-0425-4f04-ac15-753400f8541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439F860-3ACC-450C-9296-0323D1ACA995}"/>
</file>

<file path=customXml/itemProps2.xml><?xml version="1.0" encoding="utf-8"?>
<ds:datastoreItem xmlns:ds="http://schemas.openxmlformats.org/officeDocument/2006/customXml" ds:itemID="{22A09626-CC90-4BFA-A611-6603E1E1525A}"/>
</file>

<file path=customXml/itemProps3.xml><?xml version="1.0" encoding="utf-8"?>
<ds:datastoreItem xmlns:ds="http://schemas.openxmlformats.org/officeDocument/2006/customXml" ds:itemID="{7C08E82B-C49F-49A9-BECB-45B1AFA7976B}"/>
</file>

<file path=docProps/app.xml><?xml version="1.0" encoding="utf-8"?>
<Properties xmlns="http://schemas.openxmlformats.org/officeDocument/2006/extended-properties" xmlns:vt="http://schemas.openxmlformats.org/officeDocument/2006/docPropsVTypes">
  <Application>Microsoft Excel Online</Application>
  <Manager/>
  <Company>The PSC</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Aoife Clark</dc:creator>
  <cp:keywords/>
  <dc:description/>
  <cp:lastModifiedBy/>
  <cp:revision/>
  <dcterms:created xsi:type="dcterms:W3CDTF">2013-08-07T16:05:39Z</dcterms:created>
  <dcterms:modified xsi:type="dcterms:W3CDTF">2026-02-16T13:59:52Z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0x0101008D80215F5294B945AC6B01BA03FF0381</vt:lpwstr>
  </property>
  <property fmtid="{D5CDD505-2E9C-101B-9397-08002B2CF9AE}" pid="3" name="MediaServiceImageTags">
    <vt:lpwstr/>
  </property>
</Properties>
</file>